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activeTab="3"/>
  </bookViews>
  <sheets>
    <sheet name=" 01 às 09 2ª à Sáb" sheetId="3" r:id="rId1"/>
    <sheet name="3,30 às 10,30 2ª à Sáb" sheetId="9" r:id="rId2"/>
    <sheet name="12 hs diu" sheetId="11" r:id="rId3"/>
    <sheet name="12 hs not" sheetId="13" r:id="rId4"/>
    <sheet name="Resumo" sheetId="6" r:id="rId5"/>
  </sheets>
  <definedNames>
    <definedName name="_xlnm.Print_Area" localSheetId="0">' 01 às 09 2ª à Sáb'!$A$1:$E$64</definedName>
    <definedName name="_xlnm.Print_Area" localSheetId="2">'12 hs diu'!$A$1:$E$62</definedName>
    <definedName name="_xlnm.Print_Area" localSheetId="3">'12 hs not'!$A$1:$E$62</definedName>
    <definedName name="_xlnm.Print_Area" localSheetId="1">'3,30 às 10,30 2ª à Sáb'!$A$1:$E$72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3"/>
  <c r="C22" i="3"/>
  <c r="C26"/>
  <c r="C24"/>
  <c r="D39" i="13"/>
  <c r="D39" i="11"/>
  <c r="D20" i="13"/>
  <c r="D20" i="11"/>
  <c r="D24" i="3"/>
  <c r="D21"/>
  <c r="D20"/>
  <c r="A14" i="6" l="1"/>
  <c r="E20" i="11"/>
  <c r="E22"/>
  <c r="E23"/>
  <c r="D20" i="9"/>
  <c r="G23"/>
  <c r="H23" s="1"/>
  <c r="D24"/>
  <c r="D21"/>
  <c r="G22" i="3"/>
  <c r="G23" s="1"/>
  <c r="H24" i="9" l="1"/>
  <c r="H25" s="1"/>
  <c r="C21" s="1"/>
  <c r="J23"/>
  <c r="K23" s="1"/>
  <c r="L23" s="1"/>
  <c r="M23" s="1"/>
  <c r="I23" i="3"/>
  <c r="G24"/>
  <c r="G25" s="1"/>
  <c r="G26" s="1"/>
  <c r="C44" i="13"/>
  <c r="C43"/>
  <c r="C44" i="11"/>
  <c r="C43"/>
  <c r="C44" i="9"/>
  <c r="C43"/>
  <c r="J23" i="3" l="1"/>
  <c r="K23" s="1"/>
  <c r="L23" s="1"/>
  <c r="C26" i="13"/>
  <c r="C26" i="11"/>
  <c r="C27" i="9"/>
  <c r="C51" i="13"/>
  <c r="C40"/>
  <c r="E40" s="1"/>
  <c r="C38"/>
  <c r="E38" s="1"/>
  <c r="H37"/>
  <c r="C37"/>
  <c r="G37" s="1"/>
  <c r="E36"/>
  <c r="C35"/>
  <c r="E35" s="1"/>
  <c r="C34"/>
  <c r="E34" s="1"/>
  <c r="E33"/>
  <c r="E32"/>
  <c r="C31"/>
  <c r="E31" s="1"/>
  <c r="E30"/>
  <c r="C30"/>
  <c r="E23"/>
  <c r="D24" s="1"/>
  <c r="E24" s="1"/>
  <c r="E22"/>
  <c r="C20"/>
  <c r="F37"/>
  <c r="C19"/>
  <c r="C37" i="11"/>
  <c r="G37" s="1"/>
  <c r="C19"/>
  <c r="C51"/>
  <c r="C40"/>
  <c r="E40" s="1"/>
  <c r="C38"/>
  <c r="E38" s="1"/>
  <c r="H37"/>
  <c r="E36"/>
  <c r="C35"/>
  <c r="E35" s="1"/>
  <c r="C34"/>
  <c r="E34" s="1"/>
  <c r="E33"/>
  <c r="E32"/>
  <c r="C31"/>
  <c r="E31" s="1"/>
  <c r="C30"/>
  <c r="E30" s="1"/>
  <c r="C20"/>
  <c r="F37"/>
  <c r="C51" i="9"/>
  <c r="C40"/>
  <c r="E40" s="1"/>
  <c r="C39"/>
  <c r="E39" s="1"/>
  <c r="H38"/>
  <c r="G38"/>
  <c r="E37"/>
  <c r="C36"/>
  <c r="E36" s="1"/>
  <c r="C35"/>
  <c r="E35" s="1"/>
  <c r="E34"/>
  <c r="E33"/>
  <c r="C32"/>
  <c r="E32" s="1"/>
  <c r="C31"/>
  <c r="E31" s="1"/>
  <c r="E24"/>
  <c r="C20"/>
  <c r="F38"/>
  <c r="C19"/>
  <c r="E35" i="3"/>
  <c r="E38" i="9" l="1"/>
  <c r="E18"/>
  <c r="E19"/>
  <c r="E20"/>
  <c r="E18" i="11"/>
  <c r="E39" s="1"/>
  <c r="E19"/>
  <c r="E18" i="13"/>
  <c r="E39" s="1"/>
  <c r="E19"/>
  <c r="E20"/>
  <c r="E37"/>
  <c r="E37" i="11"/>
  <c r="E41" s="1"/>
  <c r="D21"/>
  <c r="E41" i="9"/>
  <c r="E24" i="11" l="1"/>
  <c r="E21"/>
  <c r="E41" i="13"/>
  <c r="D21"/>
  <c r="E21" s="1"/>
  <c r="E25" s="1"/>
  <c r="E21" i="9"/>
  <c r="E25" i="11" l="1"/>
  <c r="E26" s="1"/>
  <c r="E27" s="1"/>
  <c r="E42" s="1"/>
  <c r="E26" i="13"/>
  <c r="E27" s="1"/>
  <c r="E42" s="1"/>
  <c r="E43" l="1"/>
  <c r="E44"/>
  <c r="E43" i="11"/>
  <c r="E44"/>
  <c r="E45" i="13" l="1"/>
  <c r="E45" i="11"/>
  <c r="E52" l="1"/>
  <c r="B27" i="6" s="1"/>
  <c r="E52" i="13"/>
  <c r="E50" s="1"/>
  <c r="C53" i="3"/>
  <c r="C42"/>
  <c r="E42" s="1"/>
  <c r="C41"/>
  <c r="E41" s="1"/>
  <c r="H21"/>
  <c r="G21"/>
  <c r="E39"/>
  <c r="C38"/>
  <c r="E38" s="1"/>
  <c r="C37"/>
  <c r="E37" s="1"/>
  <c r="E36"/>
  <c r="C34"/>
  <c r="E34" s="1"/>
  <c r="C33"/>
  <c r="E33" s="1"/>
  <c r="C20"/>
  <c r="C19"/>
  <c r="E50" i="11" l="1"/>
  <c r="E49" i="13"/>
  <c r="B28" i="6"/>
  <c r="E48" i="11"/>
  <c r="E48" i="13"/>
  <c r="E49" i="11"/>
  <c r="E18" i="3"/>
  <c r="D26" s="1"/>
  <c r="E26" s="1"/>
  <c r="E21"/>
  <c r="E20"/>
  <c r="F40"/>
  <c r="E40" s="1"/>
  <c r="E43" s="1"/>
  <c r="E19"/>
  <c r="D23"/>
  <c r="E51" i="11" l="1"/>
  <c r="E51" i="13"/>
  <c r="E23" i="3"/>
  <c r="D22" i="9"/>
  <c r="D25" i="3"/>
  <c r="E25" s="1"/>
  <c r="D22"/>
  <c r="E22" s="1"/>
  <c r="E24"/>
  <c r="D23" i="9" l="1"/>
  <c r="E23" s="1"/>
  <c r="E22"/>
  <c r="D27" i="3"/>
  <c r="E27" s="1"/>
  <c r="E28" s="1"/>
  <c r="E29" s="1"/>
  <c r="E30" s="1"/>
  <c r="E44" s="1"/>
  <c r="D25" i="9" l="1"/>
  <c r="E25" s="1"/>
  <c r="E26" s="1"/>
  <c r="E27" s="1"/>
  <c r="E28" s="1"/>
  <c r="E42" s="1"/>
  <c r="E43" s="1"/>
  <c r="E46" i="3"/>
  <c r="E45"/>
  <c r="E45" i="9" l="1"/>
  <c r="E52" s="1"/>
  <c r="E50" s="1"/>
  <c r="E44"/>
  <c r="E47" i="3"/>
  <c r="E49" i="9" l="1"/>
  <c r="E48"/>
  <c r="B26" i="6"/>
  <c r="E54" i="3"/>
  <c r="B25" i="6" s="1"/>
  <c r="B30" s="1"/>
  <c r="E51" i="9"/>
  <c r="E52" i="3" l="1"/>
  <c r="E51"/>
  <c r="E50"/>
  <c r="B32" i="6"/>
  <c r="B31"/>
  <c r="E53" i="3" l="1"/>
  <c r="C30" i="6"/>
</calcChain>
</file>

<file path=xl/sharedStrings.xml><?xml version="1.0" encoding="utf-8"?>
<sst xmlns="http://schemas.openxmlformats.org/spreadsheetml/2006/main" count="419" uniqueCount="119">
  <si>
    <t>À</t>
  </si>
  <si>
    <t>CENTRAIS DE ABASTECIMENTO DO PARANÁ S.A - CEASA/PR</t>
  </si>
  <si>
    <t>TIPO DE SERVIÇO:</t>
  </si>
  <si>
    <t>VIGILÂNCIA ARMADA</t>
  </si>
  <si>
    <t>TIPO DE POSTO:</t>
  </si>
  <si>
    <t>ESCALA:</t>
  </si>
  <si>
    <t>A</t>
  </si>
  <si>
    <t xml:space="preserve"> MONTANTE "A" - MÃO DE OBRA </t>
  </si>
  <si>
    <t>CÁLCULOS DOS ITENS DE CUSTOS</t>
  </si>
  <si>
    <t>ITEM</t>
  </si>
  <si>
    <t>DISCRIMINAÇÃO</t>
  </si>
  <si>
    <t>Quantidade</t>
  </si>
  <si>
    <t>Valor Unitário</t>
  </si>
  <si>
    <t>Valor Total</t>
  </si>
  <si>
    <t>A.1</t>
  </si>
  <si>
    <t xml:space="preserve"> REMUNERAÇÃO</t>
  </si>
  <si>
    <t>A .1.1</t>
  </si>
  <si>
    <t>A .1.2</t>
  </si>
  <si>
    <t>A .1.3</t>
  </si>
  <si>
    <t>A .1.4</t>
  </si>
  <si>
    <t>A .1.5</t>
  </si>
  <si>
    <t>A .1.6</t>
  </si>
  <si>
    <t>A .1.7</t>
  </si>
  <si>
    <t>Horas Extras feriados</t>
  </si>
  <si>
    <t>A.2</t>
  </si>
  <si>
    <t>A.3</t>
  </si>
  <si>
    <t>ENCARGOS SOCIAIS</t>
  </si>
  <si>
    <t>B</t>
  </si>
  <si>
    <t>B MONTANTE "B" - INSUMOS</t>
  </si>
  <si>
    <t>B.1</t>
  </si>
  <si>
    <t>Uniformes</t>
  </si>
  <si>
    <t>B.2</t>
  </si>
  <si>
    <t>B.3</t>
  </si>
  <si>
    <t>B.4</t>
  </si>
  <si>
    <t>Reciclagem</t>
  </si>
  <si>
    <t>B.5</t>
  </si>
  <si>
    <t>Seg e Medicina do trabalho</t>
  </si>
  <si>
    <t>B.6</t>
  </si>
  <si>
    <t>Vale Refeição</t>
  </si>
  <si>
    <t>B.7</t>
  </si>
  <si>
    <t>Vale Transporte (Empresa)</t>
  </si>
  <si>
    <t>B.8</t>
  </si>
  <si>
    <t>Seguro de Vida</t>
  </si>
  <si>
    <t>B.9</t>
  </si>
  <si>
    <t>Plano de Saude</t>
  </si>
  <si>
    <t>B.10</t>
  </si>
  <si>
    <t>B.11</t>
  </si>
  <si>
    <t>B.12</t>
  </si>
  <si>
    <t>C</t>
  </si>
  <si>
    <t>TAXA DE ADMINISTRAÇÃO</t>
  </si>
  <si>
    <t>D</t>
  </si>
  <si>
    <t>LUCRO BRUTO</t>
  </si>
  <si>
    <t>E</t>
  </si>
  <si>
    <t>SUBTOTAL DOS CUSTOS</t>
  </si>
  <si>
    <t>F</t>
  </si>
  <si>
    <t>F.1</t>
  </si>
  <si>
    <t>COFINS</t>
  </si>
  <si>
    <t>F.2</t>
  </si>
  <si>
    <t>PIS</t>
  </si>
  <si>
    <t>F.3</t>
  </si>
  <si>
    <t>ISS</t>
  </si>
  <si>
    <t>F.4</t>
  </si>
  <si>
    <t>TOTAL MONTANTE "F" (Soma F.1 a F.3)</t>
  </si>
  <si>
    <t>G</t>
  </si>
  <si>
    <t>PREÇO MENSAL (E + F.4)</t>
  </si>
  <si>
    <t>Socia Gerente</t>
  </si>
  <si>
    <t>Mensal</t>
  </si>
  <si>
    <t>Escalas de serviços</t>
  </si>
  <si>
    <t>Adicional de Periculosidade - 30%</t>
  </si>
  <si>
    <t>A .1.8</t>
  </si>
  <si>
    <t xml:space="preserve"> TOTAL MONTANTE "A" (A.1+A.2)</t>
  </si>
  <si>
    <t xml:space="preserve"> DISCRIMINAÇÃO DE INSUMOS E ACESSÓRIOS</t>
  </si>
  <si>
    <t>Acessórios (Rádio Comunicador, bastão de ronda, etc)</t>
  </si>
  <si>
    <t>Armamento, munições e colete</t>
  </si>
  <si>
    <t>Pregão Eletrônico nº 001/2021</t>
  </si>
  <si>
    <t>Protocolo nº 16.689.918-4</t>
  </si>
  <si>
    <t>Acessórios outros</t>
  </si>
  <si>
    <t>TOTAL MONTANDE "B" (B.1 a B.11)</t>
  </si>
  <si>
    <t>SOMA MONTANTE "A" + MONTANTE "B" (A.3+B.11)</t>
  </si>
  <si>
    <t>MONTANTE "F" - TRIBUTOS INCIDENTES S/ O PREÇO FINAL</t>
  </si>
  <si>
    <t>PLANILHA DE FORMAÇÃO PARA PREÇOS DE VIGILÂNCIA</t>
  </si>
  <si>
    <t>08 horas de 2ª a Sábado, incluso feriados</t>
  </si>
  <si>
    <t>01 funcionário das 01:00 às 09:00</t>
  </si>
  <si>
    <t>01 funcionário das 03:30 às 10:30</t>
  </si>
  <si>
    <t>VALOR TOTAL MENSAL</t>
  </si>
  <si>
    <t>Vigilante armado das 01h às 09h - Segunda à Sábado, incluso feriados</t>
  </si>
  <si>
    <t>Vigilante armado das 03:30h às 10:30h - Segunda à sábado, incluso feriados</t>
  </si>
  <si>
    <t>Motocicleta</t>
  </si>
  <si>
    <t>A .1.9</t>
  </si>
  <si>
    <t>Hora extra reduzida Noturna</t>
  </si>
  <si>
    <t>Adicional Noturno</t>
  </si>
  <si>
    <t>Intervalo Intra jornada</t>
  </si>
  <si>
    <t>Hora Extras Reduzidas Noturnas</t>
  </si>
  <si>
    <t>D.S.R.-(reflexos s/soma itens A.1.3 a A.1.7)</t>
  </si>
  <si>
    <t>SUBTOTAL REMUNERAÇÃO (Soma A.1.1 a A.1.8)</t>
  </si>
  <si>
    <t>SUBTOTAL REMUNERAÇÃO (Soma A.1.1 a A.1.7)</t>
  </si>
  <si>
    <t>Hora Extras efetivas</t>
  </si>
  <si>
    <t>Adicional de Lider</t>
  </si>
  <si>
    <t>B.13</t>
  </si>
  <si>
    <t>Vigilante armado das 19h às 07h - 12x36 TDM (02 POSTOS)</t>
  </si>
  <si>
    <t>Vigilante armado das 07h às 19h - 12x36 TDM (02 POSTOS)</t>
  </si>
  <si>
    <t>GENESY VIGILANCIA E SEGURANÇA PATRIMONIAL EIRELI</t>
  </si>
  <si>
    <t>Amanda Antunes</t>
  </si>
  <si>
    <t>____________________________________________________</t>
  </si>
  <si>
    <t>CNPJ 05.338.024/0001-79</t>
  </si>
  <si>
    <t>Telefone: 41 3042-2233</t>
  </si>
  <si>
    <t>CPF 092.985.859-00 RG 12.514.609-0 SESP PR</t>
  </si>
  <si>
    <t>Tendo examinado minuciosamente o conteúdo do Edital 01/2021, bem como seus ane-</t>
  </si>
  <si>
    <t>as condições estabelecidas, passamos a formulara seguinte proposta:</t>
  </si>
  <si>
    <t>xos, em especial o Anexo I - Termo de Referência e tomando conhecimento de todas</t>
  </si>
  <si>
    <t xml:space="preserve"> Piso Salarial Vigilantes Efetivos (item 3.3 da CCT)</t>
  </si>
  <si>
    <t>Rua Tenente Francisco Ferreira de Souza, 3988 Boqueirão Curitiba/PR CEP 81.670-010</t>
  </si>
  <si>
    <t>Curitiba, 04 de fevereiro de 2021.</t>
  </si>
  <si>
    <t>VALOR TOTAL (24 meses)</t>
  </si>
  <si>
    <t>VALOR TOTAL (12 meses)</t>
  </si>
  <si>
    <t>genesy.seg@hotmail.com.br</t>
  </si>
  <si>
    <t>Lider das 04h as 9h00 de seg a sab</t>
  </si>
  <si>
    <t>12 x 36 diurnas</t>
  </si>
  <si>
    <t>12 x 36 noturnas</t>
  </si>
</sst>
</file>

<file path=xl/styles.xml><?xml version="1.0" encoding="utf-8"?>
<styleSheet xmlns="http://schemas.openxmlformats.org/spreadsheetml/2006/main">
  <numFmts count="3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name val="Calibri"/>
      <family val="2"/>
    </font>
    <font>
      <sz val="10"/>
      <name val="Arial"/>
      <family val="2"/>
    </font>
    <font>
      <b/>
      <sz val="22"/>
      <name val="Times New Roman"/>
      <family val="1"/>
    </font>
    <font>
      <sz val="9"/>
      <name val="Arial"/>
      <family val="2"/>
    </font>
    <font>
      <sz val="20"/>
      <name val="Calibri"/>
      <family val="2"/>
    </font>
    <font>
      <sz val="20"/>
      <name val="Times New Roman"/>
      <family val="1"/>
    </font>
    <font>
      <sz val="18"/>
      <name val="Calibri"/>
      <family val="2"/>
    </font>
    <font>
      <sz val="18"/>
      <name val="Times New Roman"/>
      <family val="1"/>
    </font>
    <font>
      <b/>
      <sz val="10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9"/>
      <name val="Arial"/>
      <family val="2"/>
    </font>
    <font>
      <sz val="8"/>
      <color indexed="8"/>
      <name val="Arial"/>
      <family val="2"/>
    </font>
    <font>
      <sz val="9"/>
      <color indexed="9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b/>
      <sz val="11"/>
      <name val="Arial"/>
      <family val="2"/>
    </font>
    <font>
      <sz val="12"/>
      <name val="Times New Roman"/>
      <family val="1"/>
    </font>
    <font>
      <sz val="9"/>
      <color theme="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vertical="center"/>
    </xf>
    <xf numFmtId="0" fontId="5" fillId="0" borderId="0" xfId="3" applyFont="1" applyAlignment="1"/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3" applyFont="1" applyAlignment="1"/>
    <xf numFmtId="0" fontId="9" fillId="0" borderId="0" xfId="0" applyFont="1" applyAlignment="1">
      <alignment vertical="center"/>
    </xf>
    <xf numFmtId="0" fontId="10" fillId="0" borderId="0" xfId="3" applyFont="1" applyAlignment="1"/>
    <xf numFmtId="0" fontId="11" fillId="0" borderId="0" xfId="0" applyFont="1"/>
    <xf numFmtId="0" fontId="4" fillId="0" borderId="0" xfId="0" applyFont="1"/>
    <xf numFmtId="0" fontId="12" fillId="0" borderId="1" xfId="0" applyFont="1" applyBorder="1" applyAlignment="1"/>
    <xf numFmtId="0" fontId="12" fillId="0" borderId="1" xfId="0" applyFont="1" applyBorder="1" applyAlignment="1">
      <alignment horizontal="left"/>
    </xf>
    <xf numFmtId="0" fontId="12" fillId="0" borderId="1" xfId="0" applyFont="1" applyBorder="1"/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4" fontId="15" fillId="0" borderId="1" xfId="1" applyFont="1" applyBorder="1"/>
    <xf numFmtId="165" fontId="15" fillId="0" borderId="1" xfId="0" applyNumberFormat="1" applyFont="1" applyBorder="1"/>
    <xf numFmtId="0" fontId="16" fillId="0" borderId="1" xfId="0" applyFont="1" applyBorder="1"/>
    <xf numFmtId="0" fontId="13" fillId="0" borderId="1" xfId="0" applyFont="1" applyBorder="1" applyAlignment="1">
      <alignment horizontal="center"/>
    </xf>
    <xf numFmtId="165" fontId="13" fillId="0" borderId="1" xfId="1" applyNumberFormat="1" applyFont="1" applyBorder="1"/>
    <xf numFmtId="0" fontId="17" fillId="0" borderId="0" xfId="0" applyFont="1"/>
    <xf numFmtId="10" fontId="13" fillId="0" borderId="1" xfId="0" applyNumberFormat="1" applyFont="1" applyBorder="1" applyAlignment="1">
      <alignment horizontal="center"/>
    </xf>
    <xf numFmtId="165" fontId="17" fillId="0" borderId="0" xfId="0" applyNumberFormat="1" applyFont="1"/>
    <xf numFmtId="0" fontId="13" fillId="0" borderId="1" xfId="0" applyFont="1" applyBorder="1"/>
    <xf numFmtId="165" fontId="14" fillId="0" borderId="1" xfId="0" applyNumberFormat="1" applyFont="1" applyBorder="1"/>
    <xf numFmtId="165" fontId="13" fillId="0" borderId="1" xfId="0" applyNumberFormat="1" applyFont="1" applyBorder="1"/>
    <xf numFmtId="0" fontId="6" fillId="0" borderId="1" xfId="0" applyFont="1" applyBorder="1"/>
    <xf numFmtId="165" fontId="13" fillId="0" borderId="1" xfId="1" applyNumberFormat="1" applyFont="1" applyBorder="1" applyAlignment="1">
      <alignment horizontal="center"/>
    </xf>
    <xf numFmtId="165" fontId="6" fillId="0" borderId="0" xfId="0" applyNumberFormat="1" applyFont="1"/>
    <xf numFmtId="165" fontId="13" fillId="2" borderId="1" xfId="1" applyNumberFormat="1" applyFont="1" applyFill="1" applyBorder="1" applyAlignment="1">
      <alignment horizontal="center"/>
    </xf>
    <xf numFmtId="165" fontId="14" fillId="0" borderId="1" xfId="1" applyNumberFormat="1" applyFont="1" applyBorder="1"/>
    <xf numFmtId="10" fontId="14" fillId="0" borderId="1" xfId="1" applyNumberFormat="1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1" xfId="0" applyFont="1" applyBorder="1"/>
    <xf numFmtId="10" fontId="6" fillId="0" borderId="0" xfId="2" applyNumberFormat="1" applyFont="1"/>
    <xf numFmtId="0" fontId="19" fillId="0" borderId="0" xfId="0" applyFont="1"/>
    <xf numFmtId="0" fontId="14" fillId="0" borderId="0" xfId="0" applyFont="1" applyBorder="1" applyAlignment="1"/>
    <xf numFmtId="164" fontId="6" fillId="0" borderId="0" xfId="1" applyFont="1"/>
    <xf numFmtId="0" fontId="6" fillId="0" borderId="0" xfId="0" applyFont="1" applyAlignment="1">
      <alignment horizontal="right"/>
    </xf>
    <xf numFmtId="0" fontId="6" fillId="0" borderId="0" xfId="0" applyFont="1" applyAlignment="1"/>
    <xf numFmtId="0" fontId="13" fillId="0" borderId="0" xfId="0" applyFont="1" applyAlignment="1"/>
    <xf numFmtId="0" fontId="6" fillId="0" borderId="5" xfId="0" applyFont="1" applyBorder="1"/>
    <xf numFmtId="0" fontId="12" fillId="0" borderId="0" xfId="0" applyFont="1" applyBorder="1"/>
    <xf numFmtId="0" fontId="14" fillId="0" borderId="0" xfId="0" applyFont="1" applyBorder="1"/>
    <xf numFmtId="165" fontId="14" fillId="0" borderId="0" xfId="0" applyNumberFormat="1" applyFont="1" applyBorder="1"/>
    <xf numFmtId="0" fontId="21" fillId="0" borderId="0" xfId="3" applyFont="1" applyAlignment="1">
      <alignment wrapText="1"/>
    </xf>
    <xf numFmtId="0" fontId="4" fillId="0" borderId="0" xfId="3"/>
    <xf numFmtId="0" fontId="6" fillId="0" borderId="0" xfId="0" applyFont="1" applyAlignment="1">
      <alignment horizontal="center"/>
    </xf>
    <xf numFmtId="164" fontId="2" fillId="0" borderId="0" xfId="0" applyNumberFormat="1" applyFont="1" applyBorder="1"/>
    <xf numFmtId="0" fontId="0" fillId="0" borderId="0" xfId="0" applyAlignment="1">
      <alignment horizontal="center"/>
    </xf>
    <xf numFmtId="165" fontId="22" fillId="0" borderId="0" xfId="0" applyNumberFormat="1" applyFont="1"/>
    <xf numFmtId="0" fontId="6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25" fillId="0" borderId="0" xfId="3" applyFont="1" applyAlignment="1"/>
    <xf numFmtId="0" fontId="26" fillId="0" borderId="0" xfId="3" applyFont="1" applyAlignment="1"/>
    <xf numFmtId="10" fontId="14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1" xfId="0" applyFont="1" applyBorder="1"/>
    <xf numFmtId="164" fontId="27" fillId="0" borderId="1" xfId="1" applyFont="1" applyBorder="1"/>
    <xf numFmtId="0" fontId="28" fillId="0" borderId="1" xfId="0" applyFont="1" applyFill="1" applyBorder="1"/>
    <xf numFmtId="164" fontId="28" fillId="0" borderId="1" xfId="1" applyFont="1" applyBorder="1"/>
    <xf numFmtId="0" fontId="11" fillId="0" borderId="1" xfId="0" applyFont="1" applyBorder="1" applyAlignment="1">
      <alignment horizontal="left"/>
    </xf>
    <xf numFmtId="164" fontId="11" fillId="0" borderId="1" xfId="0" applyNumberFormat="1" applyFont="1" applyBorder="1" applyAlignment="1">
      <alignment horizontal="right"/>
    </xf>
    <xf numFmtId="0" fontId="18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4" fontId="19" fillId="0" borderId="1" xfId="0" applyNumberFormat="1" applyFont="1" applyBorder="1" applyAlignment="1"/>
    <xf numFmtId="0" fontId="29" fillId="0" borderId="0" xfId="0" applyFont="1"/>
    <xf numFmtId="164" fontId="29" fillId="0" borderId="0" xfId="1" applyFont="1"/>
    <xf numFmtId="164" fontId="29" fillId="0" borderId="0" xfId="0" applyNumberFormat="1" applyFont="1"/>
    <xf numFmtId="165" fontId="22" fillId="0" borderId="1" xfId="0" applyNumberFormat="1" applyFont="1" applyBorder="1"/>
    <xf numFmtId="165" fontId="13" fillId="3" borderId="1" xfId="0" applyNumberFormat="1" applyFont="1" applyFill="1" applyBorder="1"/>
    <xf numFmtId="2" fontId="13" fillId="0" borderId="1" xfId="0" applyNumberFormat="1" applyFont="1" applyBorder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 applyBorder="1" applyAlignment="1"/>
    <xf numFmtId="0" fontId="31" fillId="0" borderId="0" xfId="4"/>
    <xf numFmtId="165" fontId="13" fillId="3" borderId="1" xfId="1" applyNumberFormat="1" applyFont="1" applyFill="1" applyBorder="1"/>
    <xf numFmtId="0" fontId="32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right"/>
    </xf>
    <xf numFmtId="0" fontId="20" fillId="0" borderId="0" xfId="3" applyFont="1" applyAlignment="1"/>
    <xf numFmtId="0" fontId="11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13" fillId="0" borderId="0" xfId="0" applyFont="1" applyBorder="1" applyAlignment="1">
      <alignment horizontal="left"/>
    </xf>
  </cellXfs>
  <cellStyles count="5">
    <cellStyle name="Hyperlink" xfId="4" builtinId="8"/>
    <cellStyle name="Moeda" xfId="1" builtinId="4"/>
    <cellStyle name="Normal" xfId="0" builtinId="0"/>
    <cellStyle name="Normal 2" xfId="3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86590</xdr:colOff>
      <xdr:row>0</xdr:row>
      <xdr:rowOff>60614</xdr:rowOff>
    </xdr:from>
    <xdr:to>
      <xdr:col>4</xdr:col>
      <xdr:colOff>561108</xdr:colOff>
      <xdr:row>4</xdr:row>
      <xdr:rowOff>65809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xmlns="" id="{2D23550A-FB78-41F0-B4F9-07F170B60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6590" y="60614"/>
          <a:ext cx="51244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123825</xdr:rowOff>
    </xdr:from>
    <xdr:to>
      <xdr:col>4</xdr:col>
      <xdr:colOff>619125</xdr:colOff>
      <xdr:row>4</xdr:row>
      <xdr:rowOff>142875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xmlns="" id="{7B91654F-8D4F-4818-90A3-9F0B45513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52400" y="123825"/>
          <a:ext cx="51244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104775</xdr:rowOff>
    </xdr:from>
    <xdr:to>
      <xdr:col>4</xdr:col>
      <xdr:colOff>590550</xdr:colOff>
      <xdr:row>4</xdr:row>
      <xdr:rowOff>123825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xmlns="" id="{4CAC8079-EF3C-438B-AA0A-93C87BB9B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3825" y="104775"/>
          <a:ext cx="51244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104775</xdr:rowOff>
    </xdr:from>
    <xdr:to>
      <xdr:col>4</xdr:col>
      <xdr:colOff>552450</xdr:colOff>
      <xdr:row>4</xdr:row>
      <xdr:rowOff>123825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xmlns="" id="{4DDC2C92-6252-490B-A2C1-4F7F87EC8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725" y="104775"/>
          <a:ext cx="51244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866775</xdr:colOff>
      <xdr:row>6</xdr:row>
      <xdr:rowOff>76200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xmlns="" id="{ABE27B04-94D9-45D8-BFED-E3DEC700B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438150"/>
          <a:ext cx="51244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enesy.seg@hotmail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4"/>
  <sheetViews>
    <sheetView zoomScale="110" zoomScaleNormal="110" workbookViewId="0">
      <selection activeCell="C15" sqref="C15:E15"/>
    </sheetView>
  </sheetViews>
  <sheetFormatPr defaultRowHeight="12"/>
  <cols>
    <col min="1" max="1" width="6" style="3" customWidth="1"/>
    <col min="2" max="2" width="42" style="3" customWidth="1"/>
    <col min="3" max="3" width="10" style="3" customWidth="1"/>
    <col min="4" max="4" width="11.85546875" style="3" customWidth="1"/>
    <col min="5" max="5" width="13.7109375" style="3" customWidth="1"/>
    <col min="6" max="6" width="12.140625" style="3" customWidth="1"/>
    <col min="7" max="7" width="13.5703125" style="3" customWidth="1"/>
    <col min="8" max="8" width="21.28515625" style="3" customWidth="1"/>
    <col min="9" max="256" width="9.140625" style="3"/>
    <col min="257" max="257" width="6.5703125" style="3" customWidth="1"/>
    <col min="258" max="258" width="39.42578125" style="3" customWidth="1"/>
    <col min="259" max="259" width="10" style="3" customWidth="1"/>
    <col min="260" max="260" width="11.85546875" style="3" customWidth="1"/>
    <col min="261" max="261" width="13.7109375" style="3" customWidth="1"/>
    <col min="262" max="262" width="12.140625" style="3" customWidth="1"/>
    <col min="263" max="263" width="13.5703125" style="3" customWidth="1"/>
    <col min="264" max="264" width="21.28515625" style="3" customWidth="1"/>
    <col min="265" max="512" width="9.140625" style="3"/>
    <col min="513" max="513" width="6.5703125" style="3" customWidth="1"/>
    <col min="514" max="514" width="39.42578125" style="3" customWidth="1"/>
    <col min="515" max="515" width="10" style="3" customWidth="1"/>
    <col min="516" max="516" width="11.85546875" style="3" customWidth="1"/>
    <col min="517" max="517" width="13.7109375" style="3" customWidth="1"/>
    <col min="518" max="518" width="12.140625" style="3" customWidth="1"/>
    <col min="519" max="519" width="13.5703125" style="3" customWidth="1"/>
    <col min="520" max="520" width="21.28515625" style="3" customWidth="1"/>
    <col min="521" max="768" width="9.140625" style="3"/>
    <col min="769" max="769" width="6.5703125" style="3" customWidth="1"/>
    <col min="770" max="770" width="39.42578125" style="3" customWidth="1"/>
    <col min="771" max="771" width="10" style="3" customWidth="1"/>
    <col min="772" max="772" width="11.85546875" style="3" customWidth="1"/>
    <col min="773" max="773" width="13.7109375" style="3" customWidth="1"/>
    <col min="774" max="774" width="12.140625" style="3" customWidth="1"/>
    <col min="775" max="775" width="13.5703125" style="3" customWidth="1"/>
    <col min="776" max="776" width="21.28515625" style="3" customWidth="1"/>
    <col min="777" max="1024" width="9.140625" style="3"/>
    <col min="1025" max="1025" width="6.5703125" style="3" customWidth="1"/>
    <col min="1026" max="1026" width="39.42578125" style="3" customWidth="1"/>
    <col min="1027" max="1027" width="10" style="3" customWidth="1"/>
    <col min="1028" max="1028" width="11.85546875" style="3" customWidth="1"/>
    <col min="1029" max="1029" width="13.7109375" style="3" customWidth="1"/>
    <col min="1030" max="1030" width="12.140625" style="3" customWidth="1"/>
    <col min="1031" max="1031" width="13.5703125" style="3" customWidth="1"/>
    <col min="1032" max="1032" width="21.28515625" style="3" customWidth="1"/>
    <col min="1033" max="1280" width="9.140625" style="3"/>
    <col min="1281" max="1281" width="6.5703125" style="3" customWidth="1"/>
    <col min="1282" max="1282" width="39.42578125" style="3" customWidth="1"/>
    <col min="1283" max="1283" width="10" style="3" customWidth="1"/>
    <col min="1284" max="1284" width="11.85546875" style="3" customWidth="1"/>
    <col min="1285" max="1285" width="13.7109375" style="3" customWidth="1"/>
    <col min="1286" max="1286" width="12.140625" style="3" customWidth="1"/>
    <col min="1287" max="1287" width="13.5703125" style="3" customWidth="1"/>
    <col min="1288" max="1288" width="21.28515625" style="3" customWidth="1"/>
    <col min="1289" max="1536" width="9.140625" style="3"/>
    <col min="1537" max="1537" width="6.5703125" style="3" customWidth="1"/>
    <col min="1538" max="1538" width="39.42578125" style="3" customWidth="1"/>
    <col min="1539" max="1539" width="10" style="3" customWidth="1"/>
    <col min="1540" max="1540" width="11.85546875" style="3" customWidth="1"/>
    <col min="1541" max="1541" width="13.7109375" style="3" customWidth="1"/>
    <col min="1542" max="1542" width="12.140625" style="3" customWidth="1"/>
    <col min="1543" max="1543" width="13.5703125" style="3" customWidth="1"/>
    <col min="1544" max="1544" width="21.28515625" style="3" customWidth="1"/>
    <col min="1545" max="1792" width="9.140625" style="3"/>
    <col min="1793" max="1793" width="6.5703125" style="3" customWidth="1"/>
    <col min="1794" max="1794" width="39.42578125" style="3" customWidth="1"/>
    <col min="1795" max="1795" width="10" style="3" customWidth="1"/>
    <col min="1796" max="1796" width="11.85546875" style="3" customWidth="1"/>
    <col min="1797" max="1797" width="13.7109375" style="3" customWidth="1"/>
    <col min="1798" max="1798" width="12.140625" style="3" customWidth="1"/>
    <col min="1799" max="1799" width="13.5703125" style="3" customWidth="1"/>
    <col min="1800" max="1800" width="21.28515625" style="3" customWidth="1"/>
    <col min="1801" max="2048" width="9.140625" style="3"/>
    <col min="2049" max="2049" width="6.5703125" style="3" customWidth="1"/>
    <col min="2050" max="2050" width="39.42578125" style="3" customWidth="1"/>
    <col min="2051" max="2051" width="10" style="3" customWidth="1"/>
    <col min="2052" max="2052" width="11.85546875" style="3" customWidth="1"/>
    <col min="2053" max="2053" width="13.7109375" style="3" customWidth="1"/>
    <col min="2054" max="2054" width="12.140625" style="3" customWidth="1"/>
    <col min="2055" max="2055" width="13.5703125" style="3" customWidth="1"/>
    <col min="2056" max="2056" width="21.28515625" style="3" customWidth="1"/>
    <col min="2057" max="2304" width="9.140625" style="3"/>
    <col min="2305" max="2305" width="6.5703125" style="3" customWidth="1"/>
    <col min="2306" max="2306" width="39.42578125" style="3" customWidth="1"/>
    <col min="2307" max="2307" width="10" style="3" customWidth="1"/>
    <col min="2308" max="2308" width="11.85546875" style="3" customWidth="1"/>
    <col min="2309" max="2309" width="13.7109375" style="3" customWidth="1"/>
    <col min="2310" max="2310" width="12.140625" style="3" customWidth="1"/>
    <col min="2311" max="2311" width="13.5703125" style="3" customWidth="1"/>
    <col min="2312" max="2312" width="21.28515625" style="3" customWidth="1"/>
    <col min="2313" max="2560" width="9.140625" style="3"/>
    <col min="2561" max="2561" width="6.5703125" style="3" customWidth="1"/>
    <col min="2562" max="2562" width="39.42578125" style="3" customWidth="1"/>
    <col min="2563" max="2563" width="10" style="3" customWidth="1"/>
    <col min="2564" max="2564" width="11.85546875" style="3" customWidth="1"/>
    <col min="2565" max="2565" width="13.7109375" style="3" customWidth="1"/>
    <col min="2566" max="2566" width="12.140625" style="3" customWidth="1"/>
    <col min="2567" max="2567" width="13.5703125" style="3" customWidth="1"/>
    <col min="2568" max="2568" width="21.28515625" style="3" customWidth="1"/>
    <col min="2569" max="2816" width="9.140625" style="3"/>
    <col min="2817" max="2817" width="6.5703125" style="3" customWidth="1"/>
    <col min="2818" max="2818" width="39.42578125" style="3" customWidth="1"/>
    <col min="2819" max="2819" width="10" style="3" customWidth="1"/>
    <col min="2820" max="2820" width="11.85546875" style="3" customWidth="1"/>
    <col min="2821" max="2821" width="13.7109375" style="3" customWidth="1"/>
    <col min="2822" max="2822" width="12.140625" style="3" customWidth="1"/>
    <col min="2823" max="2823" width="13.5703125" style="3" customWidth="1"/>
    <col min="2824" max="2824" width="21.28515625" style="3" customWidth="1"/>
    <col min="2825" max="3072" width="9.140625" style="3"/>
    <col min="3073" max="3073" width="6.5703125" style="3" customWidth="1"/>
    <col min="3074" max="3074" width="39.42578125" style="3" customWidth="1"/>
    <col min="3075" max="3075" width="10" style="3" customWidth="1"/>
    <col min="3076" max="3076" width="11.85546875" style="3" customWidth="1"/>
    <col min="3077" max="3077" width="13.7109375" style="3" customWidth="1"/>
    <col min="3078" max="3078" width="12.140625" style="3" customWidth="1"/>
    <col min="3079" max="3079" width="13.5703125" style="3" customWidth="1"/>
    <col min="3080" max="3080" width="21.28515625" style="3" customWidth="1"/>
    <col min="3081" max="3328" width="9.140625" style="3"/>
    <col min="3329" max="3329" width="6.5703125" style="3" customWidth="1"/>
    <col min="3330" max="3330" width="39.42578125" style="3" customWidth="1"/>
    <col min="3331" max="3331" width="10" style="3" customWidth="1"/>
    <col min="3332" max="3332" width="11.85546875" style="3" customWidth="1"/>
    <col min="3333" max="3333" width="13.7109375" style="3" customWidth="1"/>
    <col min="3334" max="3334" width="12.140625" style="3" customWidth="1"/>
    <col min="3335" max="3335" width="13.5703125" style="3" customWidth="1"/>
    <col min="3336" max="3336" width="21.28515625" style="3" customWidth="1"/>
    <col min="3337" max="3584" width="9.140625" style="3"/>
    <col min="3585" max="3585" width="6.5703125" style="3" customWidth="1"/>
    <col min="3586" max="3586" width="39.42578125" style="3" customWidth="1"/>
    <col min="3587" max="3587" width="10" style="3" customWidth="1"/>
    <col min="3588" max="3588" width="11.85546875" style="3" customWidth="1"/>
    <col min="3589" max="3589" width="13.7109375" style="3" customWidth="1"/>
    <col min="3590" max="3590" width="12.140625" style="3" customWidth="1"/>
    <col min="3591" max="3591" width="13.5703125" style="3" customWidth="1"/>
    <col min="3592" max="3592" width="21.28515625" style="3" customWidth="1"/>
    <col min="3593" max="3840" width="9.140625" style="3"/>
    <col min="3841" max="3841" width="6.5703125" style="3" customWidth="1"/>
    <col min="3842" max="3842" width="39.42578125" style="3" customWidth="1"/>
    <col min="3843" max="3843" width="10" style="3" customWidth="1"/>
    <col min="3844" max="3844" width="11.85546875" style="3" customWidth="1"/>
    <col min="3845" max="3845" width="13.7109375" style="3" customWidth="1"/>
    <col min="3846" max="3846" width="12.140625" style="3" customWidth="1"/>
    <col min="3847" max="3847" width="13.5703125" style="3" customWidth="1"/>
    <col min="3848" max="3848" width="21.28515625" style="3" customWidth="1"/>
    <col min="3849" max="4096" width="9.140625" style="3"/>
    <col min="4097" max="4097" width="6.5703125" style="3" customWidth="1"/>
    <col min="4098" max="4098" width="39.42578125" style="3" customWidth="1"/>
    <col min="4099" max="4099" width="10" style="3" customWidth="1"/>
    <col min="4100" max="4100" width="11.85546875" style="3" customWidth="1"/>
    <col min="4101" max="4101" width="13.7109375" style="3" customWidth="1"/>
    <col min="4102" max="4102" width="12.140625" style="3" customWidth="1"/>
    <col min="4103" max="4103" width="13.5703125" style="3" customWidth="1"/>
    <col min="4104" max="4104" width="21.28515625" style="3" customWidth="1"/>
    <col min="4105" max="4352" width="9.140625" style="3"/>
    <col min="4353" max="4353" width="6.5703125" style="3" customWidth="1"/>
    <col min="4354" max="4354" width="39.42578125" style="3" customWidth="1"/>
    <col min="4355" max="4355" width="10" style="3" customWidth="1"/>
    <col min="4356" max="4356" width="11.85546875" style="3" customWidth="1"/>
    <col min="4357" max="4357" width="13.7109375" style="3" customWidth="1"/>
    <col min="4358" max="4358" width="12.140625" style="3" customWidth="1"/>
    <col min="4359" max="4359" width="13.5703125" style="3" customWidth="1"/>
    <col min="4360" max="4360" width="21.28515625" style="3" customWidth="1"/>
    <col min="4361" max="4608" width="9.140625" style="3"/>
    <col min="4609" max="4609" width="6.5703125" style="3" customWidth="1"/>
    <col min="4610" max="4610" width="39.42578125" style="3" customWidth="1"/>
    <col min="4611" max="4611" width="10" style="3" customWidth="1"/>
    <col min="4612" max="4612" width="11.85546875" style="3" customWidth="1"/>
    <col min="4613" max="4613" width="13.7109375" style="3" customWidth="1"/>
    <col min="4614" max="4614" width="12.140625" style="3" customWidth="1"/>
    <col min="4615" max="4615" width="13.5703125" style="3" customWidth="1"/>
    <col min="4616" max="4616" width="21.28515625" style="3" customWidth="1"/>
    <col min="4617" max="4864" width="9.140625" style="3"/>
    <col min="4865" max="4865" width="6.5703125" style="3" customWidth="1"/>
    <col min="4866" max="4866" width="39.42578125" style="3" customWidth="1"/>
    <col min="4867" max="4867" width="10" style="3" customWidth="1"/>
    <col min="4868" max="4868" width="11.85546875" style="3" customWidth="1"/>
    <col min="4869" max="4869" width="13.7109375" style="3" customWidth="1"/>
    <col min="4870" max="4870" width="12.140625" style="3" customWidth="1"/>
    <col min="4871" max="4871" width="13.5703125" style="3" customWidth="1"/>
    <col min="4872" max="4872" width="21.28515625" style="3" customWidth="1"/>
    <col min="4873" max="5120" width="9.140625" style="3"/>
    <col min="5121" max="5121" width="6.5703125" style="3" customWidth="1"/>
    <col min="5122" max="5122" width="39.42578125" style="3" customWidth="1"/>
    <col min="5123" max="5123" width="10" style="3" customWidth="1"/>
    <col min="5124" max="5124" width="11.85546875" style="3" customWidth="1"/>
    <col min="5125" max="5125" width="13.7109375" style="3" customWidth="1"/>
    <col min="5126" max="5126" width="12.140625" style="3" customWidth="1"/>
    <col min="5127" max="5127" width="13.5703125" style="3" customWidth="1"/>
    <col min="5128" max="5128" width="21.28515625" style="3" customWidth="1"/>
    <col min="5129" max="5376" width="9.140625" style="3"/>
    <col min="5377" max="5377" width="6.5703125" style="3" customWidth="1"/>
    <col min="5378" max="5378" width="39.42578125" style="3" customWidth="1"/>
    <col min="5379" max="5379" width="10" style="3" customWidth="1"/>
    <col min="5380" max="5380" width="11.85546875" style="3" customWidth="1"/>
    <col min="5381" max="5381" width="13.7109375" style="3" customWidth="1"/>
    <col min="5382" max="5382" width="12.140625" style="3" customWidth="1"/>
    <col min="5383" max="5383" width="13.5703125" style="3" customWidth="1"/>
    <col min="5384" max="5384" width="21.28515625" style="3" customWidth="1"/>
    <col min="5385" max="5632" width="9.140625" style="3"/>
    <col min="5633" max="5633" width="6.5703125" style="3" customWidth="1"/>
    <col min="5634" max="5634" width="39.42578125" style="3" customWidth="1"/>
    <col min="5635" max="5635" width="10" style="3" customWidth="1"/>
    <col min="5636" max="5636" width="11.85546875" style="3" customWidth="1"/>
    <col min="5637" max="5637" width="13.7109375" style="3" customWidth="1"/>
    <col min="5638" max="5638" width="12.140625" style="3" customWidth="1"/>
    <col min="5639" max="5639" width="13.5703125" style="3" customWidth="1"/>
    <col min="5640" max="5640" width="21.28515625" style="3" customWidth="1"/>
    <col min="5641" max="5888" width="9.140625" style="3"/>
    <col min="5889" max="5889" width="6.5703125" style="3" customWidth="1"/>
    <col min="5890" max="5890" width="39.42578125" style="3" customWidth="1"/>
    <col min="5891" max="5891" width="10" style="3" customWidth="1"/>
    <col min="5892" max="5892" width="11.85546875" style="3" customWidth="1"/>
    <col min="5893" max="5893" width="13.7109375" style="3" customWidth="1"/>
    <col min="5894" max="5894" width="12.140625" style="3" customWidth="1"/>
    <col min="5895" max="5895" width="13.5703125" style="3" customWidth="1"/>
    <col min="5896" max="5896" width="21.28515625" style="3" customWidth="1"/>
    <col min="5897" max="6144" width="9.140625" style="3"/>
    <col min="6145" max="6145" width="6.5703125" style="3" customWidth="1"/>
    <col min="6146" max="6146" width="39.42578125" style="3" customWidth="1"/>
    <col min="6147" max="6147" width="10" style="3" customWidth="1"/>
    <col min="6148" max="6148" width="11.85546875" style="3" customWidth="1"/>
    <col min="6149" max="6149" width="13.7109375" style="3" customWidth="1"/>
    <col min="6150" max="6150" width="12.140625" style="3" customWidth="1"/>
    <col min="6151" max="6151" width="13.5703125" style="3" customWidth="1"/>
    <col min="6152" max="6152" width="21.28515625" style="3" customWidth="1"/>
    <col min="6153" max="6400" width="9.140625" style="3"/>
    <col min="6401" max="6401" width="6.5703125" style="3" customWidth="1"/>
    <col min="6402" max="6402" width="39.42578125" style="3" customWidth="1"/>
    <col min="6403" max="6403" width="10" style="3" customWidth="1"/>
    <col min="6404" max="6404" width="11.85546875" style="3" customWidth="1"/>
    <col min="6405" max="6405" width="13.7109375" style="3" customWidth="1"/>
    <col min="6406" max="6406" width="12.140625" style="3" customWidth="1"/>
    <col min="6407" max="6407" width="13.5703125" style="3" customWidth="1"/>
    <col min="6408" max="6408" width="21.28515625" style="3" customWidth="1"/>
    <col min="6409" max="6656" width="9.140625" style="3"/>
    <col min="6657" max="6657" width="6.5703125" style="3" customWidth="1"/>
    <col min="6658" max="6658" width="39.42578125" style="3" customWidth="1"/>
    <col min="6659" max="6659" width="10" style="3" customWidth="1"/>
    <col min="6660" max="6660" width="11.85546875" style="3" customWidth="1"/>
    <col min="6661" max="6661" width="13.7109375" style="3" customWidth="1"/>
    <col min="6662" max="6662" width="12.140625" style="3" customWidth="1"/>
    <col min="6663" max="6663" width="13.5703125" style="3" customWidth="1"/>
    <col min="6664" max="6664" width="21.28515625" style="3" customWidth="1"/>
    <col min="6665" max="6912" width="9.140625" style="3"/>
    <col min="6913" max="6913" width="6.5703125" style="3" customWidth="1"/>
    <col min="6914" max="6914" width="39.42578125" style="3" customWidth="1"/>
    <col min="6915" max="6915" width="10" style="3" customWidth="1"/>
    <col min="6916" max="6916" width="11.85546875" style="3" customWidth="1"/>
    <col min="6917" max="6917" width="13.7109375" style="3" customWidth="1"/>
    <col min="6918" max="6918" width="12.140625" style="3" customWidth="1"/>
    <col min="6919" max="6919" width="13.5703125" style="3" customWidth="1"/>
    <col min="6920" max="6920" width="21.28515625" style="3" customWidth="1"/>
    <col min="6921" max="7168" width="9.140625" style="3"/>
    <col min="7169" max="7169" width="6.5703125" style="3" customWidth="1"/>
    <col min="7170" max="7170" width="39.42578125" style="3" customWidth="1"/>
    <col min="7171" max="7171" width="10" style="3" customWidth="1"/>
    <col min="7172" max="7172" width="11.85546875" style="3" customWidth="1"/>
    <col min="7173" max="7173" width="13.7109375" style="3" customWidth="1"/>
    <col min="7174" max="7174" width="12.140625" style="3" customWidth="1"/>
    <col min="7175" max="7175" width="13.5703125" style="3" customWidth="1"/>
    <col min="7176" max="7176" width="21.28515625" style="3" customWidth="1"/>
    <col min="7177" max="7424" width="9.140625" style="3"/>
    <col min="7425" max="7425" width="6.5703125" style="3" customWidth="1"/>
    <col min="7426" max="7426" width="39.42578125" style="3" customWidth="1"/>
    <col min="7427" max="7427" width="10" style="3" customWidth="1"/>
    <col min="7428" max="7428" width="11.85546875" style="3" customWidth="1"/>
    <col min="7429" max="7429" width="13.7109375" style="3" customWidth="1"/>
    <col min="7430" max="7430" width="12.140625" style="3" customWidth="1"/>
    <col min="7431" max="7431" width="13.5703125" style="3" customWidth="1"/>
    <col min="7432" max="7432" width="21.28515625" style="3" customWidth="1"/>
    <col min="7433" max="7680" width="9.140625" style="3"/>
    <col min="7681" max="7681" width="6.5703125" style="3" customWidth="1"/>
    <col min="7682" max="7682" width="39.42578125" style="3" customWidth="1"/>
    <col min="7683" max="7683" width="10" style="3" customWidth="1"/>
    <col min="7684" max="7684" width="11.85546875" style="3" customWidth="1"/>
    <col min="7685" max="7685" width="13.7109375" style="3" customWidth="1"/>
    <col min="7686" max="7686" width="12.140625" style="3" customWidth="1"/>
    <col min="7687" max="7687" width="13.5703125" style="3" customWidth="1"/>
    <col min="7688" max="7688" width="21.28515625" style="3" customWidth="1"/>
    <col min="7689" max="7936" width="9.140625" style="3"/>
    <col min="7937" max="7937" width="6.5703125" style="3" customWidth="1"/>
    <col min="7938" max="7938" width="39.42578125" style="3" customWidth="1"/>
    <col min="7939" max="7939" width="10" style="3" customWidth="1"/>
    <col min="7940" max="7940" width="11.85546875" style="3" customWidth="1"/>
    <col min="7941" max="7941" width="13.7109375" style="3" customWidth="1"/>
    <col min="7942" max="7942" width="12.140625" style="3" customWidth="1"/>
    <col min="7943" max="7943" width="13.5703125" style="3" customWidth="1"/>
    <col min="7944" max="7944" width="21.28515625" style="3" customWidth="1"/>
    <col min="7945" max="8192" width="9.140625" style="3"/>
    <col min="8193" max="8193" width="6.5703125" style="3" customWidth="1"/>
    <col min="8194" max="8194" width="39.42578125" style="3" customWidth="1"/>
    <col min="8195" max="8195" width="10" style="3" customWidth="1"/>
    <col min="8196" max="8196" width="11.85546875" style="3" customWidth="1"/>
    <col min="8197" max="8197" width="13.7109375" style="3" customWidth="1"/>
    <col min="8198" max="8198" width="12.140625" style="3" customWidth="1"/>
    <col min="8199" max="8199" width="13.5703125" style="3" customWidth="1"/>
    <col min="8200" max="8200" width="21.28515625" style="3" customWidth="1"/>
    <col min="8201" max="8448" width="9.140625" style="3"/>
    <col min="8449" max="8449" width="6.5703125" style="3" customWidth="1"/>
    <col min="8450" max="8450" width="39.42578125" style="3" customWidth="1"/>
    <col min="8451" max="8451" width="10" style="3" customWidth="1"/>
    <col min="8452" max="8452" width="11.85546875" style="3" customWidth="1"/>
    <col min="8453" max="8453" width="13.7109375" style="3" customWidth="1"/>
    <col min="8454" max="8454" width="12.140625" style="3" customWidth="1"/>
    <col min="8455" max="8455" width="13.5703125" style="3" customWidth="1"/>
    <col min="8456" max="8456" width="21.28515625" style="3" customWidth="1"/>
    <col min="8457" max="8704" width="9.140625" style="3"/>
    <col min="8705" max="8705" width="6.5703125" style="3" customWidth="1"/>
    <col min="8706" max="8706" width="39.42578125" style="3" customWidth="1"/>
    <col min="8707" max="8707" width="10" style="3" customWidth="1"/>
    <col min="8708" max="8708" width="11.85546875" style="3" customWidth="1"/>
    <col min="8709" max="8709" width="13.7109375" style="3" customWidth="1"/>
    <col min="8710" max="8710" width="12.140625" style="3" customWidth="1"/>
    <col min="8711" max="8711" width="13.5703125" style="3" customWidth="1"/>
    <col min="8712" max="8712" width="21.28515625" style="3" customWidth="1"/>
    <col min="8713" max="8960" width="9.140625" style="3"/>
    <col min="8961" max="8961" width="6.5703125" style="3" customWidth="1"/>
    <col min="8962" max="8962" width="39.42578125" style="3" customWidth="1"/>
    <col min="8963" max="8963" width="10" style="3" customWidth="1"/>
    <col min="8964" max="8964" width="11.85546875" style="3" customWidth="1"/>
    <col min="8965" max="8965" width="13.7109375" style="3" customWidth="1"/>
    <col min="8966" max="8966" width="12.140625" style="3" customWidth="1"/>
    <col min="8967" max="8967" width="13.5703125" style="3" customWidth="1"/>
    <col min="8968" max="8968" width="21.28515625" style="3" customWidth="1"/>
    <col min="8969" max="9216" width="9.140625" style="3"/>
    <col min="9217" max="9217" width="6.5703125" style="3" customWidth="1"/>
    <col min="9218" max="9218" width="39.42578125" style="3" customWidth="1"/>
    <col min="9219" max="9219" width="10" style="3" customWidth="1"/>
    <col min="9220" max="9220" width="11.85546875" style="3" customWidth="1"/>
    <col min="9221" max="9221" width="13.7109375" style="3" customWidth="1"/>
    <col min="9222" max="9222" width="12.140625" style="3" customWidth="1"/>
    <col min="9223" max="9223" width="13.5703125" style="3" customWidth="1"/>
    <col min="9224" max="9224" width="21.28515625" style="3" customWidth="1"/>
    <col min="9225" max="9472" width="9.140625" style="3"/>
    <col min="9473" max="9473" width="6.5703125" style="3" customWidth="1"/>
    <col min="9474" max="9474" width="39.42578125" style="3" customWidth="1"/>
    <col min="9475" max="9475" width="10" style="3" customWidth="1"/>
    <col min="9476" max="9476" width="11.85546875" style="3" customWidth="1"/>
    <col min="9477" max="9477" width="13.7109375" style="3" customWidth="1"/>
    <col min="9478" max="9478" width="12.140625" style="3" customWidth="1"/>
    <col min="9479" max="9479" width="13.5703125" style="3" customWidth="1"/>
    <col min="9480" max="9480" width="21.28515625" style="3" customWidth="1"/>
    <col min="9481" max="9728" width="9.140625" style="3"/>
    <col min="9729" max="9729" width="6.5703125" style="3" customWidth="1"/>
    <col min="9730" max="9730" width="39.42578125" style="3" customWidth="1"/>
    <col min="9731" max="9731" width="10" style="3" customWidth="1"/>
    <col min="9732" max="9732" width="11.85546875" style="3" customWidth="1"/>
    <col min="9733" max="9733" width="13.7109375" style="3" customWidth="1"/>
    <col min="9734" max="9734" width="12.140625" style="3" customWidth="1"/>
    <col min="9735" max="9735" width="13.5703125" style="3" customWidth="1"/>
    <col min="9736" max="9736" width="21.28515625" style="3" customWidth="1"/>
    <col min="9737" max="9984" width="9.140625" style="3"/>
    <col min="9985" max="9985" width="6.5703125" style="3" customWidth="1"/>
    <col min="9986" max="9986" width="39.42578125" style="3" customWidth="1"/>
    <col min="9987" max="9987" width="10" style="3" customWidth="1"/>
    <col min="9988" max="9988" width="11.85546875" style="3" customWidth="1"/>
    <col min="9989" max="9989" width="13.7109375" style="3" customWidth="1"/>
    <col min="9990" max="9990" width="12.140625" style="3" customWidth="1"/>
    <col min="9991" max="9991" width="13.5703125" style="3" customWidth="1"/>
    <col min="9992" max="9992" width="21.28515625" style="3" customWidth="1"/>
    <col min="9993" max="10240" width="9.140625" style="3"/>
    <col min="10241" max="10241" width="6.5703125" style="3" customWidth="1"/>
    <col min="10242" max="10242" width="39.42578125" style="3" customWidth="1"/>
    <col min="10243" max="10243" width="10" style="3" customWidth="1"/>
    <col min="10244" max="10244" width="11.85546875" style="3" customWidth="1"/>
    <col min="10245" max="10245" width="13.7109375" style="3" customWidth="1"/>
    <col min="10246" max="10246" width="12.140625" style="3" customWidth="1"/>
    <col min="10247" max="10247" width="13.5703125" style="3" customWidth="1"/>
    <col min="10248" max="10248" width="21.28515625" style="3" customWidth="1"/>
    <col min="10249" max="10496" width="9.140625" style="3"/>
    <col min="10497" max="10497" width="6.5703125" style="3" customWidth="1"/>
    <col min="10498" max="10498" width="39.42578125" style="3" customWidth="1"/>
    <col min="10499" max="10499" width="10" style="3" customWidth="1"/>
    <col min="10500" max="10500" width="11.85546875" style="3" customWidth="1"/>
    <col min="10501" max="10501" width="13.7109375" style="3" customWidth="1"/>
    <col min="10502" max="10502" width="12.140625" style="3" customWidth="1"/>
    <col min="10503" max="10503" width="13.5703125" style="3" customWidth="1"/>
    <col min="10504" max="10504" width="21.28515625" style="3" customWidth="1"/>
    <col min="10505" max="10752" width="9.140625" style="3"/>
    <col min="10753" max="10753" width="6.5703125" style="3" customWidth="1"/>
    <col min="10754" max="10754" width="39.42578125" style="3" customWidth="1"/>
    <col min="10755" max="10755" width="10" style="3" customWidth="1"/>
    <col min="10756" max="10756" width="11.85546875" style="3" customWidth="1"/>
    <col min="10757" max="10757" width="13.7109375" style="3" customWidth="1"/>
    <col min="10758" max="10758" width="12.140625" style="3" customWidth="1"/>
    <col min="10759" max="10759" width="13.5703125" style="3" customWidth="1"/>
    <col min="10760" max="10760" width="21.28515625" style="3" customWidth="1"/>
    <col min="10761" max="11008" width="9.140625" style="3"/>
    <col min="11009" max="11009" width="6.5703125" style="3" customWidth="1"/>
    <col min="11010" max="11010" width="39.42578125" style="3" customWidth="1"/>
    <col min="11011" max="11011" width="10" style="3" customWidth="1"/>
    <col min="11012" max="11012" width="11.85546875" style="3" customWidth="1"/>
    <col min="11013" max="11013" width="13.7109375" style="3" customWidth="1"/>
    <col min="11014" max="11014" width="12.140625" style="3" customWidth="1"/>
    <col min="11015" max="11015" width="13.5703125" style="3" customWidth="1"/>
    <col min="11016" max="11016" width="21.28515625" style="3" customWidth="1"/>
    <col min="11017" max="11264" width="9.140625" style="3"/>
    <col min="11265" max="11265" width="6.5703125" style="3" customWidth="1"/>
    <col min="11266" max="11266" width="39.42578125" style="3" customWidth="1"/>
    <col min="11267" max="11267" width="10" style="3" customWidth="1"/>
    <col min="11268" max="11268" width="11.85546875" style="3" customWidth="1"/>
    <col min="11269" max="11269" width="13.7109375" style="3" customWidth="1"/>
    <col min="11270" max="11270" width="12.140625" style="3" customWidth="1"/>
    <col min="11271" max="11271" width="13.5703125" style="3" customWidth="1"/>
    <col min="11272" max="11272" width="21.28515625" style="3" customWidth="1"/>
    <col min="11273" max="11520" width="9.140625" style="3"/>
    <col min="11521" max="11521" width="6.5703125" style="3" customWidth="1"/>
    <col min="11522" max="11522" width="39.42578125" style="3" customWidth="1"/>
    <col min="11523" max="11523" width="10" style="3" customWidth="1"/>
    <col min="11524" max="11524" width="11.85546875" style="3" customWidth="1"/>
    <col min="11525" max="11525" width="13.7109375" style="3" customWidth="1"/>
    <col min="11526" max="11526" width="12.140625" style="3" customWidth="1"/>
    <col min="11527" max="11527" width="13.5703125" style="3" customWidth="1"/>
    <col min="11528" max="11528" width="21.28515625" style="3" customWidth="1"/>
    <col min="11529" max="11776" width="9.140625" style="3"/>
    <col min="11777" max="11777" width="6.5703125" style="3" customWidth="1"/>
    <col min="11778" max="11778" width="39.42578125" style="3" customWidth="1"/>
    <col min="11779" max="11779" width="10" style="3" customWidth="1"/>
    <col min="11780" max="11780" width="11.85546875" style="3" customWidth="1"/>
    <col min="11781" max="11781" width="13.7109375" style="3" customWidth="1"/>
    <col min="11782" max="11782" width="12.140625" style="3" customWidth="1"/>
    <col min="11783" max="11783" width="13.5703125" style="3" customWidth="1"/>
    <col min="11784" max="11784" width="21.28515625" style="3" customWidth="1"/>
    <col min="11785" max="12032" width="9.140625" style="3"/>
    <col min="12033" max="12033" width="6.5703125" style="3" customWidth="1"/>
    <col min="12034" max="12034" width="39.42578125" style="3" customWidth="1"/>
    <col min="12035" max="12035" width="10" style="3" customWidth="1"/>
    <col min="12036" max="12036" width="11.85546875" style="3" customWidth="1"/>
    <col min="12037" max="12037" width="13.7109375" style="3" customWidth="1"/>
    <col min="12038" max="12038" width="12.140625" style="3" customWidth="1"/>
    <col min="12039" max="12039" width="13.5703125" style="3" customWidth="1"/>
    <col min="12040" max="12040" width="21.28515625" style="3" customWidth="1"/>
    <col min="12041" max="12288" width="9.140625" style="3"/>
    <col min="12289" max="12289" width="6.5703125" style="3" customWidth="1"/>
    <col min="12290" max="12290" width="39.42578125" style="3" customWidth="1"/>
    <col min="12291" max="12291" width="10" style="3" customWidth="1"/>
    <col min="12292" max="12292" width="11.85546875" style="3" customWidth="1"/>
    <col min="12293" max="12293" width="13.7109375" style="3" customWidth="1"/>
    <col min="12294" max="12294" width="12.140625" style="3" customWidth="1"/>
    <col min="12295" max="12295" width="13.5703125" style="3" customWidth="1"/>
    <col min="12296" max="12296" width="21.28515625" style="3" customWidth="1"/>
    <col min="12297" max="12544" width="9.140625" style="3"/>
    <col min="12545" max="12545" width="6.5703125" style="3" customWidth="1"/>
    <col min="12546" max="12546" width="39.42578125" style="3" customWidth="1"/>
    <col min="12547" max="12547" width="10" style="3" customWidth="1"/>
    <col min="12548" max="12548" width="11.85546875" style="3" customWidth="1"/>
    <col min="12549" max="12549" width="13.7109375" style="3" customWidth="1"/>
    <col min="12550" max="12550" width="12.140625" style="3" customWidth="1"/>
    <col min="12551" max="12551" width="13.5703125" style="3" customWidth="1"/>
    <col min="12552" max="12552" width="21.28515625" style="3" customWidth="1"/>
    <col min="12553" max="12800" width="9.140625" style="3"/>
    <col min="12801" max="12801" width="6.5703125" style="3" customWidth="1"/>
    <col min="12802" max="12802" width="39.42578125" style="3" customWidth="1"/>
    <col min="12803" max="12803" width="10" style="3" customWidth="1"/>
    <col min="12804" max="12804" width="11.85546875" style="3" customWidth="1"/>
    <col min="12805" max="12805" width="13.7109375" style="3" customWidth="1"/>
    <col min="12806" max="12806" width="12.140625" style="3" customWidth="1"/>
    <col min="12807" max="12807" width="13.5703125" style="3" customWidth="1"/>
    <col min="12808" max="12808" width="21.28515625" style="3" customWidth="1"/>
    <col min="12809" max="13056" width="9.140625" style="3"/>
    <col min="13057" max="13057" width="6.5703125" style="3" customWidth="1"/>
    <col min="13058" max="13058" width="39.42578125" style="3" customWidth="1"/>
    <col min="13059" max="13059" width="10" style="3" customWidth="1"/>
    <col min="13060" max="13060" width="11.85546875" style="3" customWidth="1"/>
    <col min="13061" max="13061" width="13.7109375" style="3" customWidth="1"/>
    <col min="13062" max="13062" width="12.140625" style="3" customWidth="1"/>
    <col min="13063" max="13063" width="13.5703125" style="3" customWidth="1"/>
    <col min="13064" max="13064" width="21.28515625" style="3" customWidth="1"/>
    <col min="13065" max="13312" width="9.140625" style="3"/>
    <col min="13313" max="13313" width="6.5703125" style="3" customWidth="1"/>
    <col min="13314" max="13314" width="39.42578125" style="3" customWidth="1"/>
    <col min="13315" max="13315" width="10" style="3" customWidth="1"/>
    <col min="13316" max="13316" width="11.85546875" style="3" customWidth="1"/>
    <col min="13317" max="13317" width="13.7109375" style="3" customWidth="1"/>
    <col min="13318" max="13318" width="12.140625" style="3" customWidth="1"/>
    <col min="13319" max="13319" width="13.5703125" style="3" customWidth="1"/>
    <col min="13320" max="13320" width="21.28515625" style="3" customWidth="1"/>
    <col min="13321" max="13568" width="9.140625" style="3"/>
    <col min="13569" max="13569" width="6.5703125" style="3" customWidth="1"/>
    <col min="13570" max="13570" width="39.42578125" style="3" customWidth="1"/>
    <col min="13571" max="13571" width="10" style="3" customWidth="1"/>
    <col min="13572" max="13572" width="11.85546875" style="3" customWidth="1"/>
    <col min="13573" max="13573" width="13.7109375" style="3" customWidth="1"/>
    <col min="13574" max="13574" width="12.140625" style="3" customWidth="1"/>
    <col min="13575" max="13575" width="13.5703125" style="3" customWidth="1"/>
    <col min="13576" max="13576" width="21.28515625" style="3" customWidth="1"/>
    <col min="13577" max="13824" width="9.140625" style="3"/>
    <col min="13825" max="13825" width="6.5703125" style="3" customWidth="1"/>
    <col min="13826" max="13826" width="39.42578125" style="3" customWidth="1"/>
    <col min="13827" max="13827" width="10" style="3" customWidth="1"/>
    <col min="13828" max="13828" width="11.85546875" style="3" customWidth="1"/>
    <col min="13829" max="13829" width="13.7109375" style="3" customWidth="1"/>
    <col min="13830" max="13830" width="12.140625" style="3" customWidth="1"/>
    <col min="13831" max="13831" width="13.5703125" style="3" customWidth="1"/>
    <col min="13832" max="13832" width="21.28515625" style="3" customWidth="1"/>
    <col min="13833" max="14080" width="9.140625" style="3"/>
    <col min="14081" max="14081" width="6.5703125" style="3" customWidth="1"/>
    <col min="14082" max="14082" width="39.42578125" style="3" customWidth="1"/>
    <col min="14083" max="14083" width="10" style="3" customWidth="1"/>
    <col min="14084" max="14084" width="11.85546875" style="3" customWidth="1"/>
    <col min="14085" max="14085" width="13.7109375" style="3" customWidth="1"/>
    <col min="14086" max="14086" width="12.140625" style="3" customWidth="1"/>
    <col min="14087" max="14087" width="13.5703125" style="3" customWidth="1"/>
    <col min="14088" max="14088" width="21.28515625" style="3" customWidth="1"/>
    <col min="14089" max="14336" width="9.140625" style="3"/>
    <col min="14337" max="14337" width="6.5703125" style="3" customWidth="1"/>
    <col min="14338" max="14338" width="39.42578125" style="3" customWidth="1"/>
    <col min="14339" max="14339" width="10" style="3" customWidth="1"/>
    <col min="14340" max="14340" width="11.85546875" style="3" customWidth="1"/>
    <col min="14341" max="14341" width="13.7109375" style="3" customWidth="1"/>
    <col min="14342" max="14342" width="12.140625" style="3" customWidth="1"/>
    <col min="14343" max="14343" width="13.5703125" style="3" customWidth="1"/>
    <col min="14344" max="14344" width="21.28515625" style="3" customWidth="1"/>
    <col min="14345" max="14592" width="9.140625" style="3"/>
    <col min="14593" max="14593" width="6.5703125" style="3" customWidth="1"/>
    <col min="14594" max="14594" width="39.42578125" style="3" customWidth="1"/>
    <col min="14595" max="14595" width="10" style="3" customWidth="1"/>
    <col min="14596" max="14596" width="11.85546875" style="3" customWidth="1"/>
    <col min="14597" max="14597" width="13.7109375" style="3" customWidth="1"/>
    <col min="14598" max="14598" width="12.140625" style="3" customWidth="1"/>
    <col min="14599" max="14599" width="13.5703125" style="3" customWidth="1"/>
    <col min="14600" max="14600" width="21.28515625" style="3" customWidth="1"/>
    <col min="14601" max="14848" width="9.140625" style="3"/>
    <col min="14849" max="14849" width="6.5703125" style="3" customWidth="1"/>
    <col min="14850" max="14850" width="39.42578125" style="3" customWidth="1"/>
    <col min="14851" max="14851" width="10" style="3" customWidth="1"/>
    <col min="14852" max="14852" width="11.85546875" style="3" customWidth="1"/>
    <col min="14853" max="14853" width="13.7109375" style="3" customWidth="1"/>
    <col min="14854" max="14854" width="12.140625" style="3" customWidth="1"/>
    <col min="14855" max="14855" width="13.5703125" style="3" customWidth="1"/>
    <col min="14856" max="14856" width="21.28515625" style="3" customWidth="1"/>
    <col min="14857" max="15104" width="9.140625" style="3"/>
    <col min="15105" max="15105" width="6.5703125" style="3" customWidth="1"/>
    <col min="15106" max="15106" width="39.42578125" style="3" customWidth="1"/>
    <col min="15107" max="15107" width="10" style="3" customWidth="1"/>
    <col min="15108" max="15108" width="11.85546875" style="3" customWidth="1"/>
    <col min="15109" max="15109" width="13.7109375" style="3" customWidth="1"/>
    <col min="15110" max="15110" width="12.140625" style="3" customWidth="1"/>
    <col min="15111" max="15111" width="13.5703125" style="3" customWidth="1"/>
    <col min="15112" max="15112" width="21.28515625" style="3" customWidth="1"/>
    <col min="15113" max="15360" width="9.140625" style="3"/>
    <col min="15361" max="15361" width="6.5703125" style="3" customWidth="1"/>
    <col min="15362" max="15362" width="39.42578125" style="3" customWidth="1"/>
    <col min="15363" max="15363" width="10" style="3" customWidth="1"/>
    <col min="15364" max="15364" width="11.85546875" style="3" customWidth="1"/>
    <col min="15365" max="15365" width="13.7109375" style="3" customWidth="1"/>
    <col min="15366" max="15366" width="12.140625" style="3" customWidth="1"/>
    <col min="15367" max="15367" width="13.5703125" style="3" customWidth="1"/>
    <col min="15368" max="15368" width="21.28515625" style="3" customWidth="1"/>
    <col min="15369" max="15616" width="9.140625" style="3"/>
    <col min="15617" max="15617" width="6.5703125" style="3" customWidth="1"/>
    <col min="15618" max="15618" width="39.42578125" style="3" customWidth="1"/>
    <col min="15619" max="15619" width="10" style="3" customWidth="1"/>
    <col min="15620" max="15620" width="11.85546875" style="3" customWidth="1"/>
    <col min="15621" max="15621" width="13.7109375" style="3" customWidth="1"/>
    <col min="15622" max="15622" width="12.140625" style="3" customWidth="1"/>
    <col min="15623" max="15623" width="13.5703125" style="3" customWidth="1"/>
    <col min="15624" max="15624" width="21.28515625" style="3" customWidth="1"/>
    <col min="15625" max="15872" width="9.140625" style="3"/>
    <col min="15873" max="15873" width="6.5703125" style="3" customWidth="1"/>
    <col min="15874" max="15874" width="39.42578125" style="3" customWidth="1"/>
    <col min="15875" max="15875" width="10" style="3" customWidth="1"/>
    <col min="15876" max="15876" width="11.85546875" style="3" customWidth="1"/>
    <col min="15877" max="15877" width="13.7109375" style="3" customWidth="1"/>
    <col min="15878" max="15878" width="12.140625" style="3" customWidth="1"/>
    <col min="15879" max="15879" width="13.5703125" style="3" customWidth="1"/>
    <col min="15880" max="15880" width="21.28515625" style="3" customWidth="1"/>
    <col min="15881" max="16128" width="9.140625" style="3"/>
    <col min="16129" max="16129" width="6.5703125" style="3" customWidth="1"/>
    <col min="16130" max="16130" width="39.42578125" style="3" customWidth="1"/>
    <col min="16131" max="16131" width="10" style="3" customWidth="1"/>
    <col min="16132" max="16132" width="11.85546875" style="3" customWidth="1"/>
    <col min="16133" max="16133" width="13.7109375" style="3" customWidth="1"/>
    <col min="16134" max="16134" width="12.140625" style="3" customWidth="1"/>
    <col min="16135" max="16135" width="13.5703125" style="3" customWidth="1"/>
    <col min="16136" max="16136" width="21.28515625" style="3" customWidth="1"/>
    <col min="16137" max="16384" width="9.140625" style="3"/>
  </cols>
  <sheetData>
    <row r="1" spans="1:9" ht="20.100000000000001" customHeight="1">
      <c r="A1" s="1"/>
      <c r="B1" s="2"/>
      <c r="C1" s="83"/>
      <c r="D1" s="84"/>
      <c r="E1" s="55"/>
      <c r="F1" s="2"/>
      <c r="G1" s="2"/>
      <c r="H1" s="2"/>
      <c r="I1" s="2"/>
    </row>
    <row r="2" spans="1:9" ht="20.100000000000001" customHeight="1">
      <c r="A2" s="4"/>
      <c r="B2" s="5"/>
      <c r="C2" s="84"/>
      <c r="D2" s="84"/>
      <c r="E2" s="56"/>
      <c r="F2" s="5"/>
      <c r="G2" s="5"/>
      <c r="H2" s="5"/>
      <c r="I2" s="5"/>
    </row>
    <row r="3" spans="1:9" ht="20.100000000000001" customHeight="1">
      <c r="A3" s="6"/>
      <c r="B3" s="7"/>
      <c r="C3" s="84"/>
      <c r="D3" s="84"/>
      <c r="E3" s="56"/>
      <c r="F3" s="7"/>
      <c r="G3" s="7"/>
      <c r="H3" s="7"/>
      <c r="I3" s="7"/>
    </row>
    <row r="4" spans="1:9" ht="20.100000000000001" customHeight="1">
      <c r="A4" s="6"/>
      <c r="B4" s="7"/>
      <c r="C4" s="84"/>
      <c r="D4" s="84"/>
      <c r="E4" s="56"/>
      <c r="F4" s="7"/>
      <c r="G4" s="7"/>
      <c r="H4" s="7"/>
      <c r="I4" s="7"/>
    </row>
    <row r="5" spans="1:9" ht="15.75">
      <c r="A5" s="86"/>
      <c r="B5" s="86"/>
      <c r="C5" s="86"/>
      <c r="D5" s="86"/>
      <c r="E5" s="86"/>
      <c r="F5" s="86"/>
      <c r="G5" s="46"/>
      <c r="H5" s="47"/>
      <c r="I5" s="47"/>
    </row>
    <row r="6" spans="1:9" ht="12.75">
      <c r="A6" s="8" t="s">
        <v>0</v>
      </c>
      <c r="B6" s="8"/>
      <c r="C6" s="8"/>
      <c r="D6" s="8"/>
      <c r="E6" s="8"/>
    </row>
    <row r="7" spans="1:9" ht="12.75">
      <c r="A7" s="87" t="s">
        <v>1</v>
      </c>
      <c r="B7" s="87"/>
      <c r="C7" s="87"/>
      <c r="D7" s="87"/>
      <c r="E7" s="87"/>
    </row>
    <row r="8" spans="1:9" ht="12.75">
      <c r="A8" s="8" t="s">
        <v>74</v>
      </c>
      <c r="B8" s="8"/>
      <c r="C8" s="8"/>
      <c r="D8" s="8"/>
      <c r="E8" s="8"/>
    </row>
    <row r="9" spans="1:9" ht="12.75">
      <c r="A9" s="8"/>
      <c r="B9" s="9"/>
      <c r="C9" s="9"/>
      <c r="D9" s="9"/>
      <c r="E9" s="9"/>
    </row>
    <row r="10" spans="1:9" ht="5.0999999999999996" customHeight="1">
      <c r="A10" s="88"/>
      <c r="B10" s="88"/>
      <c r="C10" s="88"/>
      <c r="D10" s="88"/>
      <c r="E10" s="88"/>
    </row>
    <row r="11" spans="1:9" ht="5.0999999999999996" customHeight="1">
      <c r="A11" s="88"/>
      <c r="B11" s="88"/>
      <c r="C11" s="88"/>
      <c r="D11" s="88"/>
      <c r="E11" s="88"/>
    </row>
    <row r="12" spans="1:9">
      <c r="A12" s="89"/>
      <c r="B12" s="90" t="s">
        <v>80</v>
      </c>
      <c r="C12" s="91"/>
      <c r="D12" s="91"/>
      <c r="E12" s="92"/>
      <c r="G12" s="48"/>
    </row>
    <row r="13" spans="1:9">
      <c r="A13" s="89"/>
      <c r="B13" s="10" t="s">
        <v>2</v>
      </c>
      <c r="C13" s="93" t="s">
        <v>3</v>
      </c>
      <c r="D13" s="93"/>
      <c r="E13" s="93"/>
    </row>
    <row r="14" spans="1:9">
      <c r="A14" s="89"/>
      <c r="B14" s="11" t="s">
        <v>4</v>
      </c>
      <c r="C14" s="93" t="s">
        <v>116</v>
      </c>
      <c r="D14" s="93"/>
      <c r="E14" s="93"/>
    </row>
    <row r="15" spans="1:9">
      <c r="A15" s="89"/>
      <c r="B15" s="11" t="s">
        <v>5</v>
      </c>
      <c r="C15" s="93" t="s">
        <v>82</v>
      </c>
      <c r="D15" s="93"/>
      <c r="E15" s="93"/>
    </row>
    <row r="16" spans="1:9">
      <c r="A16" s="14" t="s">
        <v>6</v>
      </c>
      <c r="B16" s="12" t="s">
        <v>7</v>
      </c>
      <c r="C16" s="94" t="s">
        <v>8</v>
      </c>
      <c r="D16" s="95"/>
      <c r="E16" s="96"/>
    </row>
    <row r="17" spans="1:12">
      <c r="A17" s="13" t="s">
        <v>9</v>
      </c>
      <c r="B17" s="12" t="s">
        <v>10</v>
      </c>
      <c r="C17" s="14" t="s">
        <v>11</v>
      </c>
      <c r="D17" s="14" t="s">
        <v>12</v>
      </c>
      <c r="E17" s="14" t="s">
        <v>13</v>
      </c>
    </row>
    <row r="18" spans="1:12">
      <c r="A18" s="19" t="s">
        <v>14</v>
      </c>
      <c r="B18" s="12" t="s">
        <v>15</v>
      </c>
      <c r="C18" s="15">
        <v>1</v>
      </c>
      <c r="D18" s="16">
        <v>1811.56</v>
      </c>
      <c r="E18" s="73">
        <f>D19+D20</f>
        <v>1643.0440000000001</v>
      </c>
    </row>
    <row r="19" spans="1:12">
      <c r="A19" s="19" t="s">
        <v>16</v>
      </c>
      <c r="B19" s="18" t="s">
        <v>110</v>
      </c>
      <c r="C19" s="19">
        <f>C18</f>
        <v>1</v>
      </c>
      <c r="D19" s="20">
        <v>1263.8800000000001</v>
      </c>
      <c r="E19" s="20">
        <f>C19*D19</f>
        <v>1263.8800000000001</v>
      </c>
    </row>
    <row r="20" spans="1:12">
      <c r="A20" s="19" t="s">
        <v>17</v>
      </c>
      <c r="B20" s="18" t="s">
        <v>68</v>
      </c>
      <c r="C20" s="19">
        <f>C18</f>
        <v>1</v>
      </c>
      <c r="D20" s="20">
        <f>D19*0.3</f>
        <v>379.16400000000004</v>
      </c>
      <c r="E20" s="20">
        <f t="shared" ref="E20:E24" si="0">C20*D20</f>
        <v>379.16400000000004</v>
      </c>
    </row>
    <row r="21" spans="1:12">
      <c r="A21" s="19"/>
      <c r="B21" s="18" t="s">
        <v>97</v>
      </c>
      <c r="C21" s="19">
        <v>1</v>
      </c>
      <c r="D21" s="20">
        <f>D19*0.1</f>
        <v>126.38800000000002</v>
      </c>
      <c r="E21" s="20">
        <f>D21</f>
        <v>126.38800000000002</v>
      </c>
      <c r="G21" s="23">
        <f>C40*D40</f>
        <v>223.6</v>
      </c>
      <c r="H21" s="21">
        <f>431*6%</f>
        <v>25.86</v>
      </c>
    </row>
    <row r="22" spans="1:12">
      <c r="A22" s="19" t="s">
        <v>18</v>
      </c>
      <c r="B22" s="18" t="s">
        <v>90</v>
      </c>
      <c r="C22" s="19">
        <f>4*6*4.34</f>
        <v>104.16</v>
      </c>
      <c r="D22" s="20">
        <f>E18*20%/220</f>
        <v>1.4936763636363637</v>
      </c>
      <c r="E22" s="20">
        <f>C22*D22</f>
        <v>155.58133003636362</v>
      </c>
      <c r="G22" s="3">
        <f>4*60</f>
        <v>240</v>
      </c>
    </row>
    <row r="23" spans="1:12">
      <c r="A23" s="19" t="s">
        <v>19</v>
      </c>
      <c r="B23" s="18" t="s">
        <v>91</v>
      </c>
      <c r="C23" s="19">
        <v>0</v>
      </c>
      <c r="D23" s="20">
        <f>E18/220*150%</f>
        <v>11.202572727272727</v>
      </c>
      <c r="E23" s="20">
        <f>C23*D23</f>
        <v>0</v>
      </c>
      <c r="G23" s="3">
        <f>G22/52.5</f>
        <v>4.5714285714285712</v>
      </c>
      <c r="H23" s="3">
        <v>3</v>
      </c>
      <c r="I23" s="3">
        <f>H23+G23</f>
        <v>7.5714285714285712</v>
      </c>
      <c r="J23" s="3">
        <f>I23*6</f>
        <v>45.428571428571431</v>
      </c>
      <c r="K23" s="3">
        <f>J23-44</f>
        <v>1.4285714285714306</v>
      </c>
      <c r="L23" s="3">
        <f>K23*4.34</f>
        <v>6.2000000000000082</v>
      </c>
    </row>
    <row r="24" spans="1:12">
      <c r="A24" s="19" t="s">
        <v>20</v>
      </c>
      <c r="B24" s="18" t="s">
        <v>96</v>
      </c>
      <c r="C24" s="19">
        <f>4*4.34</f>
        <v>17.36</v>
      </c>
      <c r="D24" s="79">
        <f>E18/220*150%</f>
        <v>11.202572727272727</v>
      </c>
      <c r="E24" s="20">
        <f t="shared" si="0"/>
        <v>194.47666254545453</v>
      </c>
      <c r="G24" s="3">
        <f>G23-4</f>
        <v>0.57142857142857117</v>
      </c>
    </row>
    <row r="25" spans="1:12">
      <c r="A25" s="19" t="s">
        <v>21</v>
      </c>
      <c r="B25" s="18" t="s">
        <v>23</v>
      </c>
      <c r="C25" s="74">
        <v>8</v>
      </c>
      <c r="D25" s="20">
        <f>E18/220*2</f>
        <v>14.936763636363636</v>
      </c>
      <c r="E25" s="20">
        <f>C25*D25</f>
        <v>119.49410909090909</v>
      </c>
      <c r="G25" s="3">
        <f>G24*6</f>
        <v>3.428571428571427</v>
      </c>
    </row>
    <row r="26" spans="1:12">
      <c r="A26" s="19" t="s">
        <v>22</v>
      </c>
      <c r="B26" s="18" t="s">
        <v>89</v>
      </c>
      <c r="C26" s="19">
        <f>26</f>
        <v>26</v>
      </c>
      <c r="D26" s="20">
        <f>E18/220*150%</f>
        <v>11.202572727272727</v>
      </c>
      <c r="E26" s="20">
        <f>C26*D26</f>
        <v>291.26689090909093</v>
      </c>
      <c r="G26" s="3">
        <f>G25*4.34</f>
        <v>14.879999999999994</v>
      </c>
    </row>
    <row r="27" spans="1:12">
      <c r="A27" s="19" t="s">
        <v>69</v>
      </c>
      <c r="B27" s="18" t="s">
        <v>93</v>
      </c>
      <c r="C27" s="22"/>
      <c r="D27" s="72">
        <f>E22+E23+E24+E25+E26</f>
        <v>760.81899258181818</v>
      </c>
      <c r="E27" s="20">
        <f>D27/6</f>
        <v>126.80316543030303</v>
      </c>
    </row>
    <row r="28" spans="1:12">
      <c r="A28" s="14" t="s">
        <v>88</v>
      </c>
      <c r="B28" s="93" t="s">
        <v>94</v>
      </c>
      <c r="C28" s="93"/>
      <c r="D28" s="24"/>
      <c r="E28" s="25">
        <f>SUM(E19:E27)</f>
        <v>2657.0541580121212</v>
      </c>
      <c r="F28" s="21"/>
    </row>
    <row r="29" spans="1:12">
      <c r="A29" s="14" t="s">
        <v>24</v>
      </c>
      <c r="B29" s="12" t="s">
        <v>26</v>
      </c>
      <c r="C29" s="22">
        <v>0.75</v>
      </c>
      <c r="D29" s="27"/>
      <c r="E29" s="26">
        <f>E28*C29</f>
        <v>1992.790618509091</v>
      </c>
      <c r="F29" s="21"/>
    </row>
    <row r="30" spans="1:12">
      <c r="A30" s="14" t="s">
        <v>25</v>
      </c>
      <c r="B30" s="12" t="s">
        <v>70</v>
      </c>
      <c r="C30" s="24"/>
      <c r="D30" s="24"/>
      <c r="E30" s="25">
        <f>SUM(E28:E29)</f>
        <v>4649.8447765212122</v>
      </c>
      <c r="F30" s="21"/>
    </row>
    <row r="31" spans="1:12">
      <c r="A31" s="19" t="s">
        <v>27</v>
      </c>
      <c r="B31" s="12" t="s">
        <v>28</v>
      </c>
      <c r="C31" s="24"/>
      <c r="D31" s="24"/>
      <c r="E31" s="24"/>
      <c r="F31" s="21"/>
    </row>
    <row r="32" spans="1:12">
      <c r="A32" s="14" t="s">
        <v>9</v>
      </c>
      <c r="B32" s="12" t="s">
        <v>71</v>
      </c>
      <c r="C32" s="14" t="s">
        <v>11</v>
      </c>
      <c r="D32" s="14" t="s">
        <v>12</v>
      </c>
      <c r="E32" s="14" t="s">
        <v>13</v>
      </c>
      <c r="F32" s="21"/>
    </row>
    <row r="33" spans="1:9">
      <c r="A33" s="19" t="s">
        <v>29</v>
      </c>
      <c r="B33" s="18" t="s">
        <v>30</v>
      </c>
      <c r="C33" s="19">
        <f>C18</f>
        <v>1</v>
      </c>
      <c r="D33" s="28">
        <v>50</v>
      </c>
      <c r="E33" s="20">
        <f>C33*D33</f>
        <v>50</v>
      </c>
      <c r="F33" s="23"/>
    </row>
    <row r="34" spans="1:9">
      <c r="A34" s="19" t="s">
        <v>31</v>
      </c>
      <c r="B34" s="18" t="s">
        <v>72</v>
      </c>
      <c r="C34" s="19">
        <f>C18</f>
        <v>1</v>
      </c>
      <c r="D34" s="28">
        <v>45</v>
      </c>
      <c r="E34" s="20">
        <f>C34*D34</f>
        <v>45</v>
      </c>
      <c r="F34" s="23"/>
    </row>
    <row r="35" spans="1:9">
      <c r="A35" s="19" t="s">
        <v>32</v>
      </c>
      <c r="B35" s="18" t="s">
        <v>76</v>
      </c>
      <c r="C35" s="19">
        <v>1</v>
      </c>
      <c r="D35" s="28">
        <v>20</v>
      </c>
      <c r="E35" s="20">
        <f>C35*D35</f>
        <v>20</v>
      </c>
      <c r="F35" s="23"/>
      <c r="G35" s="35"/>
      <c r="I35" s="36"/>
    </row>
    <row r="36" spans="1:9">
      <c r="A36" s="19" t="s">
        <v>33</v>
      </c>
      <c r="B36" s="18" t="s">
        <v>73</v>
      </c>
      <c r="C36" s="19">
        <v>1</v>
      </c>
      <c r="D36" s="28">
        <v>30</v>
      </c>
      <c r="E36" s="20">
        <f>D36</f>
        <v>30</v>
      </c>
      <c r="F36" s="23"/>
      <c r="G36" s="35"/>
      <c r="I36" s="36"/>
    </row>
    <row r="37" spans="1:9">
      <c r="A37" s="19" t="s">
        <v>35</v>
      </c>
      <c r="B37" s="18" t="s">
        <v>34</v>
      </c>
      <c r="C37" s="19">
        <f>C18</f>
        <v>1</v>
      </c>
      <c r="D37" s="28">
        <v>25</v>
      </c>
      <c r="E37" s="20">
        <f>C37*D37</f>
        <v>25</v>
      </c>
      <c r="F37" s="23"/>
      <c r="G37" s="38"/>
    </row>
    <row r="38" spans="1:9">
      <c r="A38" s="19" t="s">
        <v>37</v>
      </c>
      <c r="B38" s="18" t="s">
        <v>36</v>
      </c>
      <c r="C38" s="19">
        <f>C18</f>
        <v>1</v>
      </c>
      <c r="D38" s="28">
        <v>12</v>
      </c>
      <c r="E38" s="20">
        <f>C38*D38</f>
        <v>12</v>
      </c>
      <c r="F38" s="23"/>
      <c r="G38" s="29"/>
    </row>
    <row r="39" spans="1:9">
      <c r="A39" s="19" t="s">
        <v>39</v>
      </c>
      <c r="B39" s="18" t="s">
        <v>38</v>
      </c>
      <c r="C39" s="19">
        <v>26</v>
      </c>
      <c r="D39" s="28">
        <v>25.03</v>
      </c>
      <c r="E39" s="20">
        <f>C39*D39</f>
        <v>650.78</v>
      </c>
      <c r="F39" s="23"/>
    </row>
    <row r="40" spans="1:9">
      <c r="A40" s="19" t="s">
        <v>41</v>
      </c>
      <c r="B40" s="18" t="s">
        <v>40</v>
      </c>
      <c r="C40" s="19">
        <v>52</v>
      </c>
      <c r="D40" s="28">
        <v>4.3</v>
      </c>
      <c r="E40" s="20">
        <f>G21-F40</f>
        <v>147.7672</v>
      </c>
      <c r="F40" s="23">
        <f>C18*D19*6%</f>
        <v>75.832800000000006</v>
      </c>
    </row>
    <row r="41" spans="1:9">
      <c r="A41" s="19" t="s">
        <v>43</v>
      </c>
      <c r="B41" s="18" t="s">
        <v>42</v>
      </c>
      <c r="C41" s="19">
        <f>C18</f>
        <v>1</v>
      </c>
      <c r="D41" s="28">
        <v>12</v>
      </c>
      <c r="E41" s="20">
        <f>C41*D41</f>
        <v>12</v>
      </c>
    </row>
    <row r="42" spans="1:9">
      <c r="A42" s="19" t="s">
        <v>45</v>
      </c>
      <c r="B42" s="18" t="s">
        <v>44</v>
      </c>
      <c r="C42" s="19">
        <f>C18</f>
        <v>1</v>
      </c>
      <c r="D42" s="30">
        <v>90</v>
      </c>
      <c r="E42" s="20">
        <f>C42*D42</f>
        <v>90</v>
      </c>
    </row>
    <row r="43" spans="1:9">
      <c r="A43" s="14" t="s">
        <v>46</v>
      </c>
      <c r="B43" s="12" t="s">
        <v>77</v>
      </c>
      <c r="C43" s="24"/>
      <c r="D43" s="28"/>
      <c r="E43" s="31">
        <f>SUM(E33:E42)</f>
        <v>1082.5472</v>
      </c>
    </row>
    <row r="44" spans="1:9">
      <c r="A44" s="14" t="s">
        <v>47</v>
      </c>
      <c r="B44" s="12" t="s">
        <v>78</v>
      </c>
      <c r="C44" s="27"/>
      <c r="D44" s="32"/>
      <c r="E44" s="31">
        <f>E30+E43</f>
        <v>5732.3919765212122</v>
      </c>
    </row>
    <row r="45" spans="1:9">
      <c r="A45" s="14" t="s">
        <v>48</v>
      </c>
      <c r="B45" s="18" t="s">
        <v>49</v>
      </c>
      <c r="C45" s="22">
        <v>0.05</v>
      </c>
      <c r="D45" s="28"/>
      <c r="E45" s="20">
        <f>E44*C45</f>
        <v>286.61959882606061</v>
      </c>
    </row>
    <row r="46" spans="1:9">
      <c r="A46" s="14" t="s">
        <v>50</v>
      </c>
      <c r="B46" s="18" t="s">
        <v>51</v>
      </c>
      <c r="C46" s="22">
        <v>4.095E-2</v>
      </c>
      <c r="D46" s="28"/>
      <c r="E46" s="20">
        <f>E44*C46</f>
        <v>234.74145143854363</v>
      </c>
    </row>
    <row r="47" spans="1:9">
      <c r="A47" s="14" t="s">
        <v>52</v>
      </c>
      <c r="B47" s="12" t="s">
        <v>53</v>
      </c>
      <c r="C47" s="24"/>
      <c r="D47" s="22"/>
      <c r="E47" s="31">
        <f>SUM(E44:E46)</f>
        <v>6253.7530267858165</v>
      </c>
    </row>
    <row r="48" spans="1:9">
      <c r="A48" s="14" t="s">
        <v>54</v>
      </c>
      <c r="B48" s="97" t="s">
        <v>79</v>
      </c>
      <c r="C48" s="98"/>
      <c r="D48" s="98"/>
      <c r="E48" s="99"/>
    </row>
    <row r="49" spans="1:5">
      <c r="A49" s="14" t="s">
        <v>9</v>
      </c>
      <c r="B49" s="12" t="s">
        <v>10</v>
      </c>
      <c r="C49" s="24"/>
      <c r="D49" s="24"/>
      <c r="E49" s="31" t="s">
        <v>13</v>
      </c>
    </row>
    <row r="50" spans="1:5">
      <c r="A50" s="14" t="s">
        <v>55</v>
      </c>
      <c r="B50" s="18" t="s">
        <v>56</v>
      </c>
      <c r="C50" s="22">
        <v>0.03</v>
      </c>
      <c r="D50" s="24"/>
      <c r="E50" s="20">
        <f>E54*C50</f>
        <v>200.97749999999999</v>
      </c>
    </row>
    <row r="51" spans="1:5">
      <c r="A51" s="14" t="s">
        <v>57</v>
      </c>
      <c r="B51" s="18" t="s">
        <v>58</v>
      </c>
      <c r="C51" s="22">
        <v>6.4999999999999997E-3</v>
      </c>
      <c r="D51" s="24"/>
      <c r="E51" s="20">
        <f>E54*C51</f>
        <v>43.545124999999999</v>
      </c>
    </row>
    <row r="52" spans="1:5">
      <c r="A52" s="14" t="s">
        <v>59</v>
      </c>
      <c r="B52" s="18" t="s">
        <v>60</v>
      </c>
      <c r="C52" s="22">
        <v>0.03</v>
      </c>
      <c r="D52" s="34"/>
      <c r="E52" s="26">
        <f>E54*C52</f>
        <v>200.97749999999999</v>
      </c>
    </row>
    <row r="53" spans="1:5">
      <c r="A53" s="14" t="s">
        <v>61</v>
      </c>
      <c r="B53" s="12" t="s">
        <v>62</v>
      </c>
      <c r="C53" s="57">
        <f>SUM(C50:C52)</f>
        <v>6.6500000000000004E-2</v>
      </c>
      <c r="D53" s="34"/>
      <c r="E53" s="25">
        <f>SUM(E50:E52)</f>
        <v>445.50012500000003</v>
      </c>
    </row>
    <row r="54" spans="1:5">
      <c r="A54" s="14" t="s">
        <v>63</v>
      </c>
      <c r="B54" s="12" t="s">
        <v>64</v>
      </c>
      <c r="C54" s="34"/>
      <c r="D54" s="34"/>
      <c r="E54" s="25">
        <f>ROUND((E47/0.9335),2)</f>
        <v>6699.25</v>
      </c>
    </row>
    <row r="55" spans="1:5">
      <c r="A55" s="33"/>
      <c r="B55" s="43"/>
      <c r="C55" s="44"/>
      <c r="D55" s="44"/>
      <c r="E55" s="45"/>
    </row>
    <row r="56" spans="1:5">
      <c r="A56" s="37"/>
      <c r="B56" s="37"/>
      <c r="C56" s="85" t="s">
        <v>112</v>
      </c>
      <c r="D56" s="85"/>
      <c r="E56" s="85"/>
    </row>
    <row r="57" spans="1:5">
      <c r="A57" s="39"/>
      <c r="B57" s="40"/>
      <c r="C57" s="40"/>
      <c r="D57" s="40"/>
      <c r="E57" s="40"/>
    </row>
    <row r="58" spans="1:5">
      <c r="B58" s="42"/>
      <c r="C58" s="42"/>
      <c r="D58" s="42"/>
      <c r="E58" s="42"/>
    </row>
    <row r="59" spans="1:5" customFormat="1" ht="15">
      <c r="A59" s="40" t="s">
        <v>101</v>
      </c>
      <c r="B59" s="40"/>
      <c r="C59" s="40"/>
      <c r="D59" s="40"/>
      <c r="E59" s="40"/>
    </row>
    <row r="60" spans="1:5" customFormat="1" ht="15">
      <c r="A60" s="81" t="s">
        <v>102</v>
      </c>
      <c r="B60" s="81"/>
      <c r="C60" s="81"/>
      <c r="D60" s="81"/>
      <c r="E60" s="81"/>
    </row>
    <row r="61" spans="1:5" customFormat="1" ht="15">
      <c r="A61" s="81" t="s">
        <v>65</v>
      </c>
      <c r="B61" s="81"/>
    </row>
    <row r="62" spans="1:5" customFormat="1" ht="15">
      <c r="A62" s="76"/>
      <c r="B62" s="76"/>
    </row>
    <row r="63" spans="1:5" customFormat="1" ht="15">
      <c r="A63" s="82" t="s">
        <v>111</v>
      </c>
      <c r="B63" s="82"/>
      <c r="C63" s="82"/>
      <c r="D63" s="82"/>
      <c r="E63" s="82"/>
    </row>
    <row r="64" spans="1:5">
      <c r="A64" s="100"/>
      <c r="B64" s="100"/>
      <c r="C64" s="100"/>
      <c r="D64" s="100"/>
      <c r="E64" s="100"/>
    </row>
    <row r="65" spans="1:5">
      <c r="A65" s="100"/>
      <c r="B65" s="100"/>
      <c r="C65" s="100"/>
      <c r="D65" s="100"/>
      <c r="E65" s="100"/>
    </row>
    <row r="66" spans="1:5">
      <c r="A66" s="100"/>
      <c r="B66" s="100"/>
      <c r="C66" s="100"/>
      <c r="D66" s="100"/>
      <c r="E66" s="100"/>
    </row>
    <row r="68" spans="1:5" ht="12.75">
      <c r="A68" s="82"/>
      <c r="B68" s="82"/>
      <c r="C68" s="82"/>
      <c r="D68" s="82"/>
      <c r="E68" s="82"/>
    </row>
    <row r="73" spans="1:5" ht="12.75">
      <c r="A73" s="82"/>
      <c r="B73" s="82"/>
      <c r="C73" s="82"/>
      <c r="D73" s="82"/>
      <c r="E73" s="82"/>
    </row>
    <row r="74" spans="1:5" ht="12.75">
      <c r="A74" s="82"/>
      <c r="B74" s="82"/>
      <c r="C74" s="82"/>
      <c r="D74" s="82"/>
      <c r="E74" s="82"/>
    </row>
  </sheetData>
  <mergeCells count="25">
    <mergeCell ref="C16:E16"/>
    <mergeCell ref="B28:C28"/>
    <mergeCell ref="B48:E48"/>
    <mergeCell ref="A74:E74"/>
    <mergeCell ref="A64:E64"/>
    <mergeCell ref="A65:E65"/>
    <mergeCell ref="A66:E66"/>
    <mergeCell ref="A68:E68"/>
    <mergeCell ref="A73:E73"/>
    <mergeCell ref="A60:E60"/>
    <mergeCell ref="A61:B61"/>
    <mergeCell ref="A63:E63"/>
    <mergeCell ref="C1:D1"/>
    <mergeCell ref="C2:D2"/>
    <mergeCell ref="C3:D3"/>
    <mergeCell ref="C4:D4"/>
    <mergeCell ref="C56:E56"/>
    <mergeCell ref="A5:F5"/>
    <mergeCell ref="A7:E7"/>
    <mergeCell ref="A10:E11"/>
    <mergeCell ref="A12:A15"/>
    <mergeCell ref="B12:E12"/>
    <mergeCell ref="C13:E13"/>
    <mergeCell ref="C14:E14"/>
    <mergeCell ref="C15:E15"/>
  </mergeCells>
  <pageMargins left="0.511811024" right="0.511811024" top="0.78740157499999996" bottom="0.78740157499999996" header="0.31496062000000002" footer="0.31496062000000002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2"/>
  <sheetViews>
    <sheetView topLeftCell="A32" workbookViewId="0">
      <selection activeCell="A61" sqref="A61"/>
    </sheetView>
  </sheetViews>
  <sheetFormatPr defaultRowHeight="12"/>
  <cols>
    <col min="1" max="1" width="6" style="3" customWidth="1"/>
    <col min="2" max="2" width="42" style="3" customWidth="1"/>
    <col min="3" max="3" width="10" style="3" customWidth="1"/>
    <col min="4" max="4" width="11.85546875" style="3" customWidth="1"/>
    <col min="5" max="5" width="13.7109375" style="3" customWidth="1"/>
    <col min="6" max="6" width="12.140625" style="3" customWidth="1"/>
    <col min="7" max="7" width="13.5703125" style="3" customWidth="1"/>
    <col min="8" max="8" width="21.28515625" style="3" customWidth="1"/>
    <col min="9" max="256" width="9.140625" style="3"/>
    <col min="257" max="257" width="6.5703125" style="3" customWidth="1"/>
    <col min="258" max="258" width="39.42578125" style="3" customWidth="1"/>
    <col min="259" max="259" width="10" style="3" customWidth="1"/>
    <col min="260" max="260" width="11.85546875" style="3" customWidth="1"/>
    <col min="261" max="261" width="13.7109375" style="3" customWidth="1"/>
    <col min="262" max="262" width="12.140625" style="3" customWidth="1"/>
    <col min="263" max="263" width="13.5703125" style="3" customWidth="1"/>
    <col min="264" max="264" width="21.28515625" style="3" customWidth="1"/>
    <col min="265" max="512" width="9.140625" style="3"/>
    <col min="513" max="513" width="6.5703125" style="3" customWidth="1"/>
    <col min="514" max="514" width="39.42578125" style="3" customWidth="1"/>
    <col min="515" max="515" width="10" style="3" customWidth="1"/>
    <col min="516" max="516" width="11.85546875" style="3" customWidth="1"/>
    <col min="517" max="517" width="13.7109375" style="3" customWidth="1"/>
    <col min="518" max="518" width="12.140625" style="3" customWidth="1"/>
    <col min="519" max="519" width="13.5703125" style="3" customWidth="1"/>
    <col min="520" max="520" width="21.28515625" style="3" customWidth="1"/>
    <col min="521" max="768" width="9.140625" style="3"/>
    <col min="769" max="769" width="6.5703125" style="3" customWidth="1"/>
    <col min="770" max="770" width="39.42578125" style="3" customWidth="1"/>
    <col min="771" max="771" width="10" style="3" customWidth="1"/>
    <col min="772" max="772" width="11.85546875" style="3" customWidth="1"/>
    <col min="773" max="773" width="13.7109375" style="3" customWidth="1"/>
    <col min="774" max="774" width="12.140625" style="3" customWidth="1"/>
    <col min="775" max="775" width="13.5703125" style="3" customWidth="1"/>
    <col min="776" max="776" width="21.28515625" style="3" customWidth="1"/>
    <col min="777" max="1024" width="9.140625" style="3"/>
    <col min="1025" max="1025" width="6.5703125" style="3" customWidth="1"/>
    <col min="1026" max="1026" width="39.42578125" style="3" customWidth="1"/>
    <col min="1027" max="1027" width="10" style="3" customWidth="1"/>
    <col min="1028" max="1028" width="11.85546875" style="3" customWidth="1"/>
    <col min="1029" max="1029" width="13.7109375" style="3" customWidth="1"/>
    <col min="1030" max="1030" width="12.140625" style="3" customWidth="1"/>
    <col min="1031" max="1031" width="13.5703125" style="3" customWidth="1"/>
    <col min="1032" max="1032" width="21.28515625" style="3" customWidth="1"/>
    <col min="1033" max="1280" width="9.140625" style="3"/>
    <col min="1281" max="1281" width="6.5703125" style="3" customWidth="1"/>
    <col min="1282" max="1282" width="39.42578125" style="3" customWidth="1"/>
    <col min="1283" max="1283" width="10" style="3" customWidth="1"/>
    <col min="1284" max="1284" width="11.85546875" style="3" customWidth="1"/>
    <col min="1285" max="1285" width="13.7109375" style="3" customWidth="1"/>
    <col min="1286" max="1286" width="12.140625" style="3" customWidth="1"/>
    <col min="1287" max="1287" width="13.5703125" style="3" customWidth="1"/>
    <col min="1288" max="1288" width="21.28515625" style="3" customWidth="1"/>
    <col min="1289" max="1536" width="9.140625" style="3"/>
    <col min="1537" max="1537" width="6.5703125" style="3" customWidth="1"/>
    <col min="1538" max="1538" width="39.42578125" style="3" customWidth="1"/>
    <col min="1539" max="1539" width="10" style="3" customWidth="1"/>
    <col min="1540" max="1540" width="11.85546875" style="3" customWidth="1"/>
    <col min="1541" max="1541" width="13.7109375" style="3" customWidth="1"/>
    <col min="1542" max="1542" width="12.140625" style="3" customWidth="1"/>
    <col min="1543" max="1543" width="13.5703125" style="3" customWidth="1"/>
    <col min="1544" max="1544" width="21.28515625" style="3" customWidth="1"/>
    <col min="1545" max="1792" width="9.140625" style="3"/>
    <col min="1793" max="1793" width="6.5703125" style="3" customWidth="1"/>
    <col min="1794" max="1794" width="39.42578125" style="3" customWidth="1"/>
    <col min="1795" max="1795" width="10" style="3" customWidth="1"/>
    <col min="1796" max="1796" width="11.85546875" style="3" customWidth="1"/>
    <col min="1797" max="1797" width="13.7109375" style="3" customWidth="1"/>
    <col min="1798" max="1798" width="12.140625" style="3" customWidth="1"/>
    <col min="1799" max="1799" width="13.5703125" style="3" customWidth="1"/>
    <col min="1800" max="1800" width="21.28515625" style="3" customWidth="1"/>
    <col min="1801" max="2048" width="9.140625" style="3"/>
    <col min="2049" max="2049" width="6.5703125" style="3" customWidth="1"/>
    <col min="2050" max="2050" width="39.42578125" style="3" customWidth="1"/>
    <col min="2051" max="2051" width="10" style="3" customWidth="1"/>
    <col min="2052" max="2052" width="11.85546875" style="3" customWidth="1"/>
    <col min="2053" max="2053" width="13.7109375" style="3" customWidth="1"/>
    <col min="2054" max="2054" width="12.140625" style="3" customWidth="1"/>
    <col min="2055" max="2055" width="13.5703125" style="3" customWidth="1"/>
    <col min="2056" max="2056" width="21.28515625" style="3" customWidth="1"/>
    <col min="2057" max="2304" width="9.140625" style="3"/>
    <col min="2305" max="2305" width="6.5703125" style="3" customWidth="1"/>
    <col min="2306" max="2306" width="39.42578125" style="3" customWidth="1"/>
    <col min="2307" max="2307" width="10" style="3" customWidth="1"/>
    <col min="2308" max="2308" width="11.85546875" style="3" customWidth="1"/>
    <col min="2309" max="2309" width="13.7109375" style="3" customWidth="1"/>
    <col min="2310" max="2310" width="12.140625" style="3" customWidth="1"/>
    <col min="2311" max="2311" width="13.5703125" style="3" customWidth="1"/>
    <col min="2312" max="2312" width="21.28515625" style="3" customWidth="1"/>
    <col min="2313" max="2560" width="9.140625" style="3"/>
    <col min="2561" max="2561" width="6.5703125" style="3" customWidth="1"/>
    <col min="2562" max="2562" width="39.42578125" style="3" customWidth="1"/>
    <col min="2563" max="2563" width="10" style="3" customWidth="1"/>
    <col min="2564" max="2564" width="11.85546875" style="3" customWidth="1"/>
    <col min="2565" max="2565" width="13.7109375" style="3" customWidth="1"/>
    <col min="2566" max="2566" width="12.140625" style="3" customWidth="1"/>
    <col min="2567" max="2567" width="13.5703125" style="3" customWidth="1"/>
    <col min="2568" max="2568" width="21.28515625" style="3" customWidth="1"/>
    <col min="2569" max="2816" width="9.140625" style="3"/>
    <col min="2817" max="2817" width="6.5703125" style="3" customWidth="1"/>
    <col min="2818" max="2818" width="39.42578125" style="3" customWidth="1"/>
    <col min="2819" max="2819" width="10" style="3" customWidth="1"/>
    <col min="2820" max="2820" width="11.85546875" style="3" customWidth="1"/>
    <col min="2821" max="2821" width="13.7109375" style="3" customWidth="1"/>
    <col min="2822" max="2822" width="12.140625" style="3" customWidth="1"/>
    <col min="2823" max="2823" width="13.5703125" style="3" customWidth="1"/>
    <col min="2824" max="2824" width="21.28515625" style="3" customWidth="1"/>
    <col min="2825" max="3072" width="9.140625" style="3"/>
    <col min="3073" max="3073" width="6.5703125" style="3" customWidth="1"/>
    <col min="3074" max="3074" width="39.42578125" style="3" customWidth="1"/>
    <col min="3075" max="3075" width="10" style="3" customWidth="1"/>
    <col min="3076" max="3076" width="11.85546875" style="3" customWidth="1"/>
    <col min="3077" max="3077" width="13.7109375" style="3" customWidth="1"/>
    <col min="3078" max="3078" width="12.140625" style="3" customWidth="1"/>
    <col min="3079" max="3079" width="13.5703125" style="3" customWidth="1"/>
    <col min="3080" max="3080" width="21.28515625" style="3" customWidth="1"/>
    <col min="3081" max="3328" width="9.140625" style="3"/>
    <col min="3329" max="3329" width="6.5703125" style="3" customWidth="1"/>
    <col min="3330" max="3330" width="39.42578125" style="3" customWidth="1"/>
    <col min="3331" max="3331" width="10" style="3" customWidth="1"/>
    <col min="3332" max="3332" width="11.85546875" style="3" customWidth="1"/>
    <col min="3333" max="3333" width="13.7109375" style="3" customWidth="1"/>
    <col min="3334" max="3334" width="12.140625" style="3" customWidth="1"/>
    <col min="3335" max="3335" width="13.5703125" style="3" customWidth="1"/>
    <col min="3336" max="3336" width="21.28515625" style="3" customWidth="1"/>
    <col min="3337" max="3584" width="9.140625" style="3"/>
    <col min="3585" max="3585" width="6.5703125" style="3" customWidth="1"/>
    <col min="3586" max="3586" width="39.42578125" style="3" customWidth="1"/>
    <col min="3587" max="3587" width="10" style="3" customWidth="1"/>
    <col min="3588" max="3588" width="11.85546875" style="3" customWidth="1"/>
    <col min="3589" max="3589" width="13.7109375" style="3" customWidth="1"/>
    <col min="3590" max="3590" width="12.140625" style="3" customWidth="1"/>
    <col min="3591" max="3591" width="13.5703125" style="3" customWidth="1"/>
    <col min="3592" max="3592" width="21.28515625" style="3" customWidth="1"/>
    <col min="3593" max="3840" width="9.140625" style="3"/>
    <col min="3841" max="3841" width="6.5703125" style="3" customWidth="1"/>
    <col min="3842" max="3842" width="39.42578125" style="3" customWidth="1"/>
    <col min="3843" max="3843" width="10" style="3" customWidth="1"/>
    <col min="3844" max="3844" width="11.85546875" style="3" customWidth="1"/>
    <col min="3845" max="3845" width="13.7109375" style="3" customWidth="1"/>
    <col min="3846" max="3846" width="12.140625" style="3" customWidth="1"/>
    <col min="3847" max="3847" width="13.5703125" style="3" customWidth="1"/>
    <col min="3848" max="3848" width="21.28515625" style="3" customWidth="1"/>
    <col min="3849" max="4096" width="9.140625" style="3"/>
    <col min="4097" max="4097" width="6.5703125" style="3" customWidth="1"/>
    <col min="4098" max="4098" width="39.42578125" style="3" customWidth="1"/>
    <col min="4099" max="4099" width="10" style="3" customWidth="1"/>
    <col min="4100" max="4100" width="11.85546875" style="3" customWidth="1"/>
    <col min="4101" max="4101" width="13.7109375" style="3" customWidth="1"/>
    <col min="4102" max="4102" width="12.140625" style="3" customWidth="1"/>
    <col min="4103" max="4103" width="13.5703125" style="3" customWidth="1"/>
    <col min="4104" max="4104" width="21.28515625" style="3" customWidth="1"/>
    <col min="4105" max="4352" width="9.140625" style="3"/>
    <col min="4353" max="4353" width="6.5703125" style="3" customWidth="1"/>
    <col min="4354" max="4354" width="39.42578125" style="3" customWidth="1"/>
    <col min="4355" max="4355" width="10" style="3" customWidth="1"/>
    <col min="4356" max="4356" width="11.85546875" style="3" customWidth="1"/>
    <col min="4357" max="4357" width="13.7109375" style="3" customWidth="1"/>
    <col min="4358" max="4358" width="12.140625" style="3" customWidth="1"/>
    <col min="4359" max="4359" width="13.5703125" style="3" customWidth="1"/>
    <col min="4360" max="4360" width="21.28515625" style="3" customWidth="1"/>
    <col min="4361" max="4608" width="9.140625" style="3"/>
    <col min="4609" max="4609" width="6.5703125" style="3" customWidth="1"/>
    <col min="4610" max="4610" width="39.42578125" style="3" customWidth="1"/>
    <col min="4611" max="4611" width="10" style="3" customWidth="1"/>
    <col min="4612" max="4612" width="11.85546875" style="3" customWidth="1"/>
    <col min="4613" max="4613" width="13.7109375" style="3" customWidth="1"/>
    <col min="4614" max="4614" width="12.140625" style="3" customWidth="1"/>
    <col min="4615" max="4615" width="13.5703125" style="3" customWidth="1"/>
    <col min="4616" max="4616" width="21.28515625" style="3" customWidth="1"/>
    <col min="4617" max="4864" width="9.140625" style="3"/>
    <col min="4865" max="4865" width="6.5703125" style="3" customWidth="1"/>
    <col min="4866" max="4866" width="39.42578125" style="3" customWidth="1"/>
    <col min="4867" max="4867" width="10" style="3" customWidth="1"/>
    <col min="4868" max="4868" width="11.85546875" style="3" customWidth="1"/>
    <col min="4869" max="4869" width="13.7109375" style="3" customWidth="1"/>
    <col min="4870" max="4870" width="12.140625" style="3" customWidth="1"/>
    <col min="4871" max="4871" width="13.5703125" style="3" customWidth="1"/>
    <col min="4872" max="4872" width="21.28515625" style="3" customWidth="1"/>
    <col min="4873" max="5120" width="9.140625" style="3"/>
    <col min="5121" max="5121" width="6.5703125" style="3" customWidth="1"/>
    <col min="5122" max="5122" width="39.42578125" style="3" customWidth="1"/>
    <col min="5123" max="5123" width="10" style="3" customWidth="1"/>
    <col min="5124" max="5124" width="11.85546875" style="3" customWidth="1"/>
    <col min="5125" max="5125" width="13.7109375" style="3" customWidth="1"/>
    <col min="5126" max="5126" width="12.140625" style="3" customWidth="1"/>
    <col min="5127" max="5127" width="13.5703125" style="3" customWidth="1"/>
    <col min="5128" max="5128" width="21.28515625" style="3" customWidth="1"/>
    <col min="5129" max="5376" width="9.140625" style="3"/>
    <col min="5377" max="5377" width="6.5703125" style="3" customWidth="1"/>
    <col min="5378" max="5378" width="39.42578125" style="3" customWidth="1"/>
    <col min="5379" max="5379" width="10" style="3" customWidth="1"/>
    <col min="5380" max="5380" width="11.85546875" style="3" customWidth="1"/>
    <col min="5381" max="5381" width="13.7109375" style="3" customWidth="1"/>
    <col min="5382" max="5382" width="12.140625" style="3" customWidth="1"/>
    <col min="5383" max="5383" width="13.5703125" style="3" customWidth="1"/>
    <col min="5384" max="5384" width="21.28515625" style="3" customWidth="1"/>
    <col min="5385" max="5632" width="9.140625" style="3"/>
    <col min="5633" max="5633" width="6.5703125" style="3" customWidth="1"/>
    <col min="5634" max="5634" width="39.42578125" style="3" customWidth="1"/>
    <col min="5635" max="5635" width="10" style="3" customWidth="1"/>
    <col min="5636" max="5636" width="11.85546875" style="3" customWidth="1"/>
    <col min="5637" max="5637" width="13.7109375" style="3" customWidth="1"/>
    <col min="5638" max="5638" width="12.140625" style="3" customWidth="1"/>
    <col min="5639" max="5639" width="13.5703125" style="3" customWidth="1"/>
    <col min="5640" max="5640" width="21.28515625" style="3" customWidth="1"/>
    <col min="5641" max="5888" width="9.140625" style="3"/>
    <col min="5889" max="5889" width="6.5703125" style="3" customWidth="1"/>
    <col min="5890" max="5890" width="39.42578125" style="3" customWidth="1"/>
    <col min="5891" max="5891" width="10" style="3" customWidth="1"/>
    <col min="5892" max="5892" width="11.85546875" style="3" customWidth="1"/>
    <col min="5893" max="5893" width="13.7109375" style="3" customWidth="1"/>
    <col min="5894" max="5894" width="12.140625" style="3" customWidth="1"/>
    <col min="5895" max="5895" width="13.5703125" style="3" customWidth="1"/>
    <col min="5896" max="5896" width="21.28515625" style="3" customWidth="1"/>
    <col min="5897" max="6144" width="9.140625" style="3"/>
    <col min="6145" max="6145" width="6.5703125" style="3" customWidth="1"/>
    <col min="6146" max="6146" width="39.42578125" style="3" customWidth="1"/>
    <col min="6147" max="6147" width="10" style="3" customWidth="1"/>
    <col min="6148" max="6148" width="11.85546875" style="3" customWidth="1"/>
    <col min="6149" max="6149" width="13.7109375" style="3" customWidth="1"/>
    <col min="6150" max="6150" width="12.140625" style="3" customWidth="1"/>
    <col min="6151" max="6151" width="13.5703125" style="3" customWidth="1"/>
    <col min="6152" max="6152" width="21.28515625" style="3" customWidth="1"/>
    <col min="6153" max="6400" width="9.140625" style="3"/>
    <col min="6401" max="6401" width="6.5703125" style="3" customWidth="1"/>
    <col min="6402" max="6402" width="39.42578125" style="3" customWidth="1"/>
    <col min="6403" max="6403" width="10" style="3" customWidth="1"/>
    <col min="6404" max="6404" width="11.85546875" style="3" customWidth="1"/>
    <col min="6405" max="6405" width="13.7109375" style="3" customWidth="1"/>
    <col min="6406" max="6406" width="12.140625" style="3" customWidth="1"/>
    <col min="6407" max="6407" width="13.5703125" style="3" customWidth="1"/>
    <col min="6408" max="6408" width="21.28515625" style="3" customWidth="1"/>
    <col min="6409" max="6656" width="9.140625" style="3"/>
    <col min="6657" max="6657" width="6.5703125" style="3" customWidth="1"/>
    <col min="6658" max="6658" width="39.42578125" style="3" customWidth="1"/>
    <col min="6659" max="6659" width="10" style="3" customWidth="1"/>
    <col min="6660" max="6660" width="11.85546875" style="3" customWidth="1"/>
    <col min="6661" max="6661" width="13.7109375" style="3" customWidth="1"/>
    <col min="6662" max="6662" width="12.140625" style="3" customWidth="1"/>
    <col min="6663" max="6663" width="13.5703125" style="3" customWidth="1"/>
    <col min="6664" max="6664" width="21.28515625" style="3" customWidth="1"/>
    <col min="6665" max="6912" width="9.140625" style="3"/>
    <col min="6913" max="6913" width="6.5703125" style="3" customWidth="1"/>
    <col min="6914" max="6914" width="39.42578125" style="3" customWidth="1"/>
    <col min="6915" max="6915" width="10" style="3" customWidth="1"/>
    <col min="6916" max="6916" width="11.85546875" style="3" customWidth="1"/>
    <col min="6917" max="6917" width="13.7109375" style="3" customWidth="1"/>
    <col min="6918" max="6918" width="12.140625" style="3" customWidth="1"/>
    <col min="6919" max="6919" width="13.5703125" style="3" customWidth="1"/>
    <col min="6920" max="6920" width="21.28515625" style="3" customWidth="1"/>
    <col min="6921" max="7168" width="9.140625" style="3"/>
    <col min="7169" max="7169" width="6.5703125" style="3" customWidth="1"/>
    <col min="7170" max="7170" width="39.42578125" style="3" customWidth="1"/>
    <col min="7171" max="7171" width="10" style="3" customWidth="1"/>
    <col min="7172" max="7172" width="11.85546875" style="3" customWidth="1"/>
    <col min="7173" max="7173" width="13.7109375" style="3" customWidth="1"/>
    <col min="7174" max="7174" width="12.140625" style="3" customWidth="1"/>
    <col min="7175" max="7175" width="13.5703125" style="3" customWidth="1"/>
    <col min="7176" max="7176" width="21.28515625" style="3" customWidth="1"/>
    <col min="7177" max="7424" width="9.140625" style="3"/>
    <col min="7425" max="7425" width="6.5703125" style="3" customWidth="1"/>
    <col min="7426" max="7426" width="39.42578125" style="3" customWidth="1"/>
    <col min="7427" max="7427" width="10" style="3" customWidth="1"/>
    <col min="7428" max="7428" width="11.85546875" style="3" customWidth="1"/>
    <col min="7429" max="7429" width="13.7109375" style="3" customWidth="1"/>
    <col min="7430" max="7430" width="12.140625" style="3" customWidth="1"/>
    <col min="7431" max="7431" width="13.5703125" style="3" customWidth="1"/>
    <col min="7432" max="7432" width="21.28515625" style="3" customWidth="1"/>
    <col min="7433" max="7680" width="9.140625" style="3"/>
    <col min="7681" max="7681" width="6.5703125" style="3" customWidth="1"/>
    <col min="7682" max="7682" width="39.42578125" style="3" customWidth="1"/>
    <col min="7683" max="7683" width="10" style="3" customWidth="1"/>
    <col min="7684" max="7684" width="11.85546875" style="3" customWidth="1"/>
    <col min="7685" max="7685" width="13.7109375" style="3" customWidth="1"/>
    <col min="7686" max="7686" width="12.140625" style="3" customWidth="1"/>
    <col min="7687" max="7687" width="13.5703125" style="3" customWidth="1"/>
    <col min="7688" max="7688" width="21.28515625" style="3" customWidth="1"/>
    <col min="7689" max="7936" width="9.140625" style="3"/>
    <col min="7937" max="7937" width="6.5703125" style="3" customWidth="1"/>
    <col min="7938" max="7938" width="39.42578125" style="3" customWidth="1"/>
    <col min="7939" max="7939" width="10" style="3" customWidth="1"/>
    <col min="7940" max="7940" width="11.85546875" style="3" customWidth="1"/>
    <col min="7941" max="7941" width="13.7109375" style="3" customWidth="1"/>
    <col min="7942" max="7942" width="12.140625" style="3" customWidth="1"/>
    <col min="7943" max="7943" width="13.5703125" style="3" customWidth="1"/>
    <col min="7944" max="7944" width="21.28515625" style="3" customWidth="1"/>
    <col min="7945" max="8192" width="9.140625" style="3"/>
    <col min="8193" max="8193" width="6.5703125" style="3" customWidth="1"/>
    <col min="8194" max="8194" width="39.42578125" style="3" customWidth="1"/>
    <col min="8195" max="8195" width="10" style="3" customWidth="1"/>
    <col min="8196" max="8196" width="11.85546875" style="3" customWidth="1"/>
    <col min="8197" max="8197" width="13.7109375" style="3" customWidth="1"/>
    <col min="8198" max="8198" width="12.140625" style="3" customWidth="1"/>
    <col min="8199" max="8199" width="13.5703125" style="3" customWidth="1"/>
    <col min="8200" max="8200" width="21.28515625" style="3" customWidth="1"/>
    <col min="8201" max="8448" width="9.140625" style="3"/>
    <col min="8449" max="8449" width="6.5703125" style="3" customWidth="1"/>
    <col min="8450" max="8450" width="39.42578125" style="3" customWidth="1"/>
    <col min="8451" max="8451" width="10" style="3" customWidth="1"/>
    <col min="8452" max="8452" width="11.85546875" style="3" customWidth="1"/>
    <col min="8453" max="8453" width="13.7109375" style="3" customWidth="1"/>
    <col min="8454" max="8454" width="12.140625" style="3" customWidth="1"/>
    <col min="8455" max="8455" width="13.5703125" style="3" customWidth="1"/>
    <col min="8456" max="8456" width="21.28515625" style="3" customWidth="1"/>
    <col min="8457" max="8704" width="9.140625" style="3"/>
    <col min="8705" max="8705" width="6.5703125" style="3" customWidth="1"/>
    <col min="8706" max="8706" width="39.42578125" style="3" customWidth="1"/>
    <col min="8707" max="8707" width="10" style="3" customWidth="1"/>
    <col min="8708" max="8708" width="11.85546875" style="3" customWidth="1"/>
    <col min="8709" max="8709" width="13.7109375" style="3" customWidth="1"/>
    <col min="8710" max="8710" width="12.140625" style="3" customWidth="1"/>
    <col min="8711" max="8711" width="13.5703125" style="3" customWidth="1"/>
    <col min="8712" max="8712" width="21.28515625" style="3" customWidth="1"/>
    <col min="8713" max="8960" width="9.140625" style="3"/>
    <col min="8961" max="8961" width="6.5703125" style="3" customWidth="1"/>
    <col min="8962" max="8962" width="39.42578125" style="3" customWidth="1"/>
    <col min="8963" max="8963" width="10" style="3" customWidth="1"/>
    <col min="8964" max="8964" width="11.85546875" style="3" customWidth="1"/>
    <col min="8965" max="8965" width="13.7109375" style="3" customWidth="1"/>
    <col min="8966" max="8966" width="12.140625" style="3" customWidth="1"/>
    <col min="8967" max="8967" width="13.5703125" style="3" customWidth="1"/>
    <col min="8968" max="8968" width="21.28515625" style="3" customWidth="1"/>
    <col min="8969" max="9216" width="9.140625" style="3"/>
    <col min="9217" max="9217" width="6.5703125" style="3" customWidth="1"/>
    <col min="9218" max="9218" width="39.42578125" style="3" customWidth="1"/>
    <col min="9219" max="9219" width="10" style="3" customWidth="1"/>
    <col min="9220" max="9220" width="11.85546875" style="3" customWidth="1"/>
    <col min="9221" max="9221" width="13.7109375" style="3" customWidth="1"/>
    <col min="9222" max="9222" width="12.140625" style="3" customWidth="1"/>
    <col min="9223" max="9223" width="13.5703125" style="3" customWidth="1"/>
    <col min="9224" max="9224" width="21.28515625" style="3" customWidth="1"/>
    <col min="9225" max="9472" width="9.140625" style="3"/>
    <col min="9473" max="9473" width="6.5703125" style="3" customWidth="1"/>
    <col min="9474" max="9474" width="39.42578125" style="3" customWidth="1"/>
    <col min="9475" max="9475" width="10" style="3" customWidth="1"/>
    <col min="9476" max="9476" width="11.85546875" style="3" customWidth="1"/>
    <col min="9477" max="9477" width="13.7109375" style="3" customWidth="1"/>
    <col min="9478" max="9478" width="12.140625" style="3" customWidth="1"/>
    <col min="9479" max="9479" width="13.5703125" style="3" customWidth="1"/>
    <col min="9480" max="9480" width="21.28515625" style="3" customWidth="1"/>
    <col min="9481" max="9728" width="9.140625" style="3"/>
    <col min="9729" max="9729" width="6.5703125" style="3" customWidth="1"/>
    <col min="9730" max="9730" width="39.42578125" style="3" customWidth="1"/>
    <col min="9731" max="9731" width="10" style="3" customWidth="1"/>
    <col min="9732" max="9732" width="11.85546875" style="3" customWidth="1"/>
    <col min="9733" max="9733" width="13.7109375" style="3" customWidth="1"/>
    <col min="9734" max="9734" width="12.140625" style="3" customWidth="1"/>
    <col min="9735" max="9735" width="13.5703125" style="3" customWidth="1"/>
    <col min="9736" max="9736" width="21.28515625" style="3" customWidth="1"/>
    <col min="9737" max="9984" width="9.140625" style="3"/>
    <col min="9985" max="9985" width="6.5703125" style="3" customWidth="1"/>
    <col min="9986" max="9986" width="39.42578125" style="3" customWidth="1"/>
    <col min="9987" max="9987" width="10" style="3" customWidth="1"/>
    <col min="9988" max="9988" width="11.85546875" style="3" customWidth="1"/>
    <col min="9989" max="9989" width="13.7109375" style="3" customWidth="1"/>
    <col min="9990" max="9990" width="12.140625" style="3" customWidth="1"/>
    <col min="9991" max="9991" width="13.5703125" style="3" customWidth="1"/>
    <col min="9992" max="9992" width="21.28515625" style="3" customWidth="1"/>
    <col min="9993" max="10240" width="9.140625" style="3"/>
    <col min="10241" max="10241" width="6.5703125" style="3" customWidth="1"/>
    <col min="10242" max="10242" width="39.42578125" style="3" customWidth="1"/>
    <col min="10243" max="10243" width="10" style="3" customWidth="1"/>
    <col min="10244" max="10244" width="11.85546875" style="3" customWidth="1"/>
    <col min="10245" max="10245" width="13.7109375" style="3" customWidth="1"/>
    <col min="10246" max="10246" width="12.140625" style="3" customWidth="1"/>
    <col min="10247" max="10247" width="13.5703125" style="3" customWidth="1"/>
    <col min="10248" max="10248" width="21.28515625" style="3" customWidth="1"/>
    <col min="10249" max="10496" width="9.140625" style="3"/>
    <col min="10497" max="10497" width="6.5703125" style="3" customWidth="1"/>
    <col min="10498" max="10498" width="39.42578125" style="3" customWidth="1"/>
    <col min="10499" max="10499" width="10" style="3" customWidth="1"/>
    <col min="10500" max="10500" width="11.85546875" style="3" customWidth="1"/>
    <col min="10501" max="10501" width="13.7109375" style="3" customWidth="1"/>
    <col min="10502" max="10502" width="12.140625" style="3" customWidth="1"/>
    <col min="10503" max="10503" width="13.5703125" style="3" customWidth="1"/>
    <col min="10504" max="10504" width="21.28515625" style="3" customWidth="1"/>
    <col min="10505" max="10752" width="9.140625" style="3"/>
    <col min="10753" max="10753" width="6.5703125" style="3" customWidth="1"/>
    <col min="10754" max="10754" width="39.42578125" style="3" customWidth="1"/>
    <col min="10755" max="10755" width="10" style="3" customWidth="1"/>
    <col min="10756" max="10756" width="11.85546875" style="3" customWidth="1"/>
    <col min="10757" max="10757" width="13.7109375" style="3" customWidth="1"/>
    <col min="10758" max="10758" width="12.140625" style="3" customWidth="1"/>
    <col min="10759" max="10759" width="13.5703125" style="3" customWidth="1"/>
    <col min="10760" max="10760" width="21.28515625" style="3" customWidth="1"/>
    <col min="10761" max="11008" width="9.140625" style="3"/>
    <col min="11009" max="11009" width="6.5703125" style="3" customWidth="1"/>
    <col min="11010" max="11010" width="39.42578125" style="3" customWidth="1"/>
    <col min="11011" max="11011" width="10" style="3" customWidth="1"/>
    <col min="11012" max="11012" width="11.85546875" style="3" customWidth="1"/>
    <col min="11013" max="11013" width="13.7109375" style="3" customWidth="1"/>
    <col min="11014" max="11014" width="12.140625" style="3" customWidth="1"/>
    <col min="11015" max="11015" width="13.5703125" style="3" customWidth="1"/>
    <col min="11016" max="11016" width="21.28515625" style="3" customWidth="1"/>
    <col min="11017" max="11264" width="9.140625" style="3"/>
    <col min="11265" max="11265" width="6.5703125" style="3" customWidth="1"/>
    <col min="11266" max="11266" width="39.42578125" style="3" customWidth="1"/>
    <col min="11267" max="11267" width="10" style="3" customWidth="1"/>
    <col min="11268" max="11268" width="11.85546875" style="3" customWidth="1"/>
    <col min="11269" max="11269" width="13.7109375" style="3" customWidth="1"/>
    <col min="11270" max="11270" width="12.140625" style="3" customWidth="1"/>
    <col min="11271" max="11271" width="13.5703125" style="3" customWidth="1"/>
    <col min="11272" max="11272" width="21.28515625" style="3" customWidth="1"/>
    <col min="11273" max="11520" width="9.140625" style="3"/>
    <col min="11521" max="11521" width="6.5703125" style="3" customWidth="1"/>
    <col min="11522" max="11522" width="39.42578125" style="3" customWidth="1"/>
    <col min="11523" max="11523" width="10" style="3" customWidth="1"/>
    <col min="11524" max="11524" width="11.85546875" style="3" customWidth="1"/>
    <col min="11525" max="11525" width="13.7109375" style="3" customWidth="1"/>
    <col min="11526" max="11526" width="12.140625" style="3" customWidth="1"/>
    <col min="11527" max="11527" width="13.5703125" style="3" customWidth="1"/>
    <col min="11528" max="11528" width="21.28515625" style="3" customWidth="1"/>
    <col min="11529" max="11776" width="9.140625" style="3"/>
    <col min="11777" max="11777" width="6.5703125" style="3" customWidth="1"/>
    <col min="11778" max="11778" width="39.42578125" style="3" customWidth="1"/>
    <col min="11779" max="11779" width="10" style="3" customWidth="1"/>
    <col min="11780" max="11780" width="11.85546875" style="3" customWidth="1"/>
    <col min="11781" max="11781" width="13.7109375" style="3" customWidth="1"/>
    <col min="11782" max="11782" width="12.140625" style="3" customWidth="1"/>
    <col min="11783" max="11783" width="13.5703125" style="3" customWidth="1"/>
    <col min="11784" max="11784" width="21.28515625" style="3" customWidth="1"/>
    <col min="11785" max="12032" width="9.140625" style="3"/>
    <col min="12033" max="12033" width="6.5703125" style="3" customWidth="1"/>
    <col min="12034" max="12034" width="39.42578125" style="3" customWidth="1"/>
    <col min="12035" max="12035" width="10" style="3" customWidth="1"/>
    <col min="12036" max="12036" width="11.85546875" style="3" customWidth="1"/>
    <col min="12037" max="12037" width="13.7109375" style="3" customWidth="1"/>
    <col min="12038" max="12038" width="12.140625" style="3" customWidth="1"/>
    <col min="12039" max="12039" width="13.5703125" style="3" customWidth="1"/>
    <col min="12040" max="12040" width="21.28515625" style="3" customWidth="1"/>
    <col min="12041" max="12288" width="9.140625" style="3"/>
    <col min="12289" max="12289" width="6.5703125" style="3" customWidth="1"/>
    <col min="12290" max="12290" width="39.42578125" style="3" customWidth="1"/>
    <col min="12291" max="12291" width="10" style="3" customWidth="1"/>
    <col min="12292" max="12292" width="11.85546875" style="3" customWidth="1"/>
    <col min="12293" max="12293" width="13.7109375" style="3" customWidth="1"/>
    <col min="12294" max="12294" width="12.140625" style="3" customWidth="1"/>
    <col min="12295" max="12295" width="13.5703125" style="3" customWidth="1"/>
    <col min="12296" max="12296" width="21.28515625" style="3" customWidth="1"/>
    <col min="12297" max="12544" width="9.140625" style="3"/>
    <col min="12545" max="12545" width="6.5703125" style="3" customWidth="1"/>
    <col min="12546" max="12546" width="39.42578125" style="3" customWidth="1"/>
    <col min="12547" max="12547" width="10" style="3" customWidth="1"/>
    <col min="12548" max="12548" width="11.85546875" style="3" customWidth="1"/>
    <col min="12549" max="12549" width="13.7109375" style="3" customWidth="1"/>
    <col min="12550" max="12550" width="12.140625" style="3" customWidth="1"/>
    <col min="12551" max="12551" width="13.5703125" style="3" customWidth="1"/>
    <col min="12552" max="12552" width="21.28515625" style="3" customWidth="1"/>
    <col min="12553" max="12800" width="9.140625" style="3"/>
    <col min="12801" max="12801" width="6.5703125" style="3" customWidth="1"/>
    <col min="12802" max="12802" width="39.42578125" style="3" customWidth="1"/>
    <col min="12803" max="12803" width="10" style="3" customWidth="1"/>
    <col min="12804" max="12804" width="11.85546875" style="3" customWidth="1"/>
    <col min="12805" max="12805" width="13.7109375" style="3" customWidth="1"/>
    <col min="12806" max="12806" width="12.140625" style="3" customWidth="1"/>
    <col min="12807" max="12807" width="13.5703125" style="3" customWidth="1"/>
    <col min="12808" max="12808" width="21.28515625" style="3" customWidth="1"/>
    <col min="12809" max="13056" width="9.140625" style="3"/>
    <col min="13057" max="13057" width="6.5703125" style="3" customWidth="1"/>
    <col min="13058" max="13058" width="39.42578125" style="3" customWidth="1"/>
    <col min="13059" max="13059" width="10" style="3" customWidth="1"/>
    <col min="13060" max="13060" width="11.85546875" style="3" customWidth="1"/>
    <col min="13061" max="13061" width="13.7109375" style="3" customWidth="1"/>
    <col min="13062" max="13062" width="12.140625" style="3" customWidth="1"/>
    <col min="13063" max="13063" width="13.5703125" style="3" customWidth="1"/>
    <col min="13064" max="13064" width="21.28515625" style="3" customWidth="1"/>
    <col min="13065" max="13312" width="9.140625" style="3"/>
    <col min="13313" max="13313" width="6.5703125" style="3" customWidth="1"/>
    <col min="13314" max="13314" width="39.42578125" style="3" customWidth="1"/>
    <col min="13315" max="13315" width="10" style="3" customWidth="1"/>
    <col min="13316" max="13316" width="11.85546875" style="3" customWidth="1"/>
    <col min="13317" max="13317" width="13.7109375" style="3" customWidth="1"/>
    <col min="13318" max="13318" width="12.140625" style="3" customWidth="1"/>
    <col min="13319" max="13319" width="13.5703125" style="3" customWidth="1"/>
    <col min="13320" max="13320" width="21.28515625" style="3" customWidth="1"/>
    <col min="13321" max="13568" width="9.140625" style="3"/>
    <col min="13569" max="13569" width="6.5703125" style="3" customWidth="1"/>
    <col min="13570" max="13570" width="39.42578125" style="3" customWidth="1"/>
    <col min="13571" max="13571" width="10" style="3" customWidth="1"/>
    <col min="13572" max="13572" width="11.85546875" style="3" customWidth="1"/>
    <col min="13573" max="13573" width="13.7109375" style="3" customWidth="1"/>
    <col min="13574" max="13574" width="12.140625" style="3" customWidth="1"/>
    <col min="13575" max="13575" width="13.5703125" style="3" customWidth="1"/>
    <col min="13576" max="13576" width="21.28515625" style="3" customWidth="1"/>
    <col min="13577" max="13824" width="9.140625" style="3"/>
    <col min="13825" max="13825" width="6.5703125" style="3" customWidth="1"/>
    <col min="13826" max="13826" width="39.42578125" style="3" customWidth="1"/>
    <col min="13827" max="13827" width="10" style="3" customWidth="1"/>
    <col min="13828" max="13828" width="11.85546875" style="3" customWidth="1"/>
    <col min="13829" max="13829" width="13.7109375" style="3" customWidth="1"/>
    <col min="13830" max="13830" width="12.140625" style="3" customWidth="1"/>
    <col min="13831" max="13831" width="13.5703125" style="3" customWidth="1"/>
    <col min="13832" max="13832" width="21.28515625" style="3" customWidth="1"/>
    <col min="13833" max="14080" width="9.140625" style="3"/>
    <col min="14081" max="14081" width="6.5703125" style="3" customWidth="1"/>
    <col min="14082" max="14082" width="39.42578125" style="3" customWidth="1"/>
    <col min="14083" max="14083" width="10" style="3" customWidth="1"/>
    <col min="14084" max="14084" width="11.85546875" style="3" customWidth="1"/>
    <col min="14085" max="14085" width="13.7109375" style="3" customWidth="1"/>
    <col min="14086" max="14086" width="12.140625" style="3" customWidth="1"/>
    <col min="14087" max="14087" width="13.5703125" style="3" customWidth="1"/>
    <col min="14088" max="14088" width="21.28515625" style="3" customWidth="1"/>
    <col min="14089" max="14336" width="9.140625" style="3"/>
    <col min="14337" max="14337" width="6.5703125" style="3" customWidth="1"/>
    <col min="14338" max="14338" width="39.42578125" style="3" customWidth="1"/>
    <col min="14339" max="14339" width="10" style="3" customWidth="1"/>
    <col min="14340" max="14340" width="11.85546875" style="3" customWidth="1"/>
    <col min="14341" max="14341" width="13.7109375" style="3" customWidth="1"/>
    <col min="14342" max="14342" width="12.140625" style="3" customWidth="1"/>
    <col min="14343" max="14343" width="13.5703125" style="3" customWidth="1"/>
    <col min="14344" max="14344" width="21.28515625" style="3" customWidth="1"/>
    <col min="14345" max="14592" width="9.140625" style="3"/>
    <col min="14593" max="14593" width="6.5703125" style="3" customWidth="1"/>
    <col min="14594" max="14594" width="39.42578125" style="3" customWidth="1"/>
    <col min="14595" max="14595" width="10" style="3" customWidth="1"/>
    <col min="14596" max="14596" width="11.85546875" style="3" customWidth="1"/>
    <col min="14597" max="14597" width="13.7109375" style="3" customWidth="1"/>
    <col min="14598" max="14598" width="12.140625" style="3" customWidth="1"/>
    <col min="14599" max="14599" width="13.5703125" style="3" customWidth="1"/>
    <col min="14600" max="14600" width="21.28515625" style="3" customWidth="1"/>
    <col min="14601" max="14848" width="9.140625" style="3"/>
    <col min="14849" max="14849" width="6.5703125" style="3" customWidth="1"/>
    <col min="14850" max="14850" width="39.42578125" style="3" customWidth="1"/>
    <col min="14851" max="14851" width="10" style="3" customWidth="1"/>
    <col min="14852" max="14852" width="11.85546875" style="3" customWidth="1"/>
    <col min="14853" max="14853" width="13.7109375" style="3" customWidth="1"/>
    <col min="14854" max="14854" width="12.140625" style="3" customWidth="1"/>
    <col min="14855" max="14855" width="13.5703125" style="3" customWidth="1"/>
    <col min="14856" max="14856" width="21.28515625" style="3" customWidth="1"/>
    <col min="14857" max="15104" width="9.140625" style="3"/>
    <col min="15105" max="15105" width="6.5703125" style="3" customWidth="1"/>
    <col min="15106" max="15106" width="39.42578125" style="3" customWidth="1"/>
    <col min="15107" max="15107" width="10" style="3" customWidth="1"/>
    <col min="15108" max="15108" width="11.85546875" style="3" customWidth="1"/>
    <col min="15109" max="15109" width="13.7109375" style="3" customWidth="1"/>
    <col min="15110" max="15110" width="12.140625" style="3" customWidth="1"/>
    <col min="15111" max="15111" width="13.5703125" style="3" customWidth="1"/>
    <col min="15112" max="15112" width="21.28515625" style="3" customWidth="1"/>
    <col min="15113" max="15360" width="9.140625" style="3"/>
    <col min="15361" max="15361" width="6.5703125" style="3" customWidth="1"/>
    <col min="15362" max="15362" width="39.42578125" style="3" customWidth="1"/>
    <col min="15363" max="15363" width="10" style="3" customWidth="1"/>
    <col min="15364" max="15364" width="11.85546875" style="3" customWidth="1"/>
    <col min="15365" max="15365" width="13.7109375" style="3" customWidth="1"/>
    <col min="15366" max="15366" width="12.140625" style="3" customWidth="1"/>
    <col min="15367" max="15367" width="13.5703125" style="3" customWidth="1"/>
    <col min="15368" max="15368" width="21.28515625" style="3" customWidth="1"/>
    <col min="15369" max="15616" width="9.140625" style="3"/>
    <col min="15617" max="15617" width="6.5703125" style="3" customWidth="1"/>
    <col min="15618" max="15618" width="39.42578125" style="3" customWidth="1"/>
    <col min="15619" max="15619" width="10" style="3" customWidth="1"/>
    <col min="15620" max="15620" width="11.85546875" style="3" customWidth="1"/>
    <col min="15621" max="15621" width="13.7109375" style="3" customWidth="1"/>
    <col min="15622" max="15622" width="12.140625" style="3" customWidth="1"/>
    <col min="15623" max="15623" width="13.5703125" style="3" customWidth="1"/>
    <col min="15624" max="15624" width="21.28515625" style="3" customWidth="1"/>
    <col min="15625" max="15872" width="9.140625" style="3"/>
    <col min="15873" max="15873" width="6.5703125" style="3" customWidth="1"/>
    <col min="15874" max="15874" width="39.42578125" style="3" customWidth="1"/>
    <col min="15875" max="15875" width="10" style="3" customWidth="1"/>
    <col min="15876" max="15876" width="11.85546875" style="3" customWidth="1"/>
    <col min="15877" max="15877" width="13.7109375" style="3" customWidth="1"/>
    <col min="15878" max="15878" width="12.140625" style="3" customWidth="1"/>
    <col min="15879" max="15879" width="13.5703125" style="3" customWidth="1"/>
    <col min="15880" max="15880" width="21.28515625" style="3" customWidth="1"/>
    <col min="15881" max="16128" width="9.140625" style="3"/>
    <col min="16129" max="16129" width="6.5703125" style="3" customWidth="1"/>
    <col min="16130" max="16130" width="39.42578125" style="3" customWidth="1"/>
    <col min="16131" max="16131" width="10" style="3" customWidth="1"/>
    <col min="16132" max="16132" width="11.85546875" style="3" customWidth="1"/>
    <col min="16133" max="16133" width="13.7109375" style="3" customWidth="1"/>
    <col min="16134" max="16134" width="12.140625" style="3" customWidth="1"/>
    <col min="16135" max="16135" width="13.5703125" style="3" customWidth="1"/>
    <col min="16136" max="16136" width="21.28515625" style="3" customWidth="1"/>
    <col min="16137" max="16384" width="9.140625" style="3"/>
  </cols>
  <sheetData>
    <row r="1" spans="1:9" ht="20.100000000000001" customHeight="1">
      <c r="A1" s="1"/>
      <c r="B1" s="2"/>
      <c r="C1" s="83"/>
      <c r="D1" s="84"/>
      <c r="E1" s="55"/>
      <c r="F1" s="2"/>
      <c r="G1" s="2"/>
      <c r="H1" s="2"/>
      <c r="I1" s="2"/>
    </row>
    <row r="2" spans="1:9" ht="20.100000000000001" customHeight="1">
      <c r="A2" s="4"/>
      <c r="B2" s="5"/>
      <c r="C2" s="84"/>
      <c r="D2" s="84"/>
      <c r="E2" s="56"/>
      <c r="F2" s="5"/>
      <c r="G2" s="5"/>
      <c r="H2" s="5"/>
      <c r="I2" s="5"/>
    </row>
    <row r="3" spans="1:9" ht="20.100000000000001" customHeight="1">
      <c r="A3" s="6"/>
      <c r="B3" s="7"/>
      <c r="C3" s="84"/>
      <c r="D3" s="84"/>
      <c r="E3" s="56"/>
      <c r="F3" s="7"/>
      <c r="G3" s="7"/>
      <c r="H3" s="7"/>
      <c r="I3" s="7"/>
    </row>
    <row r="4" spans="1:9" ht="20.100000000000001" customHeight="1">
      <c r="A4" s="6"/>
      <c r="B4" s="7"/>
      <c r="C4" s="84"/>
      <c r="D4" s="84"/>
      <c r="E4" s="56"/>
      <c r="F4" s="7"/>
      <c r="G4" s="7"/>
      <c r="H4" s="7"/>
      <c r="I4" s="7"/>
    </row>
    <row r="5" spans="1:9" ht="15.75">
      <c r="A5" s="86"/>
      <c r="B5" s="86"/>
      <c r="C5" s="86"/>
      <c r="D5" s="86"/>
      <c r="E5" s="86"/>
      <c r="F5" s="86"/>
      <c r="G5" s="46"/>
      <c r="H5" s="47"/>
      <c r="I5" s="47"/>
    </row>
    <row r="6" spans="1:9" ht="12.75">
      <c r="A6" s="8" t="s">
        <v>0</v>
      </c>
      <c r="B6" s="8"/>
      <c r="C6" s="8"/>
      <c r="D6" s="8"/>
      <c r="E6" s="8"/>
    </row>
    <row r="7" spans="1:9" ht="12.75">
      <c r="A7" s="87" t="s">
        <v>1</v>
      </c>
      <c r="B7" s="87"/>
      <c r="C7" s="87"/>
      <c r="D7" s="87"/>
      <c r="E7" s="87"/>
    </row>
    <row r="8" spans="1:9" ht="12.75">
      <c r="A8" s="8" t="s">
        <v>74</v>
      </c>
      <c r="B8" s="8"/>
      <c r="C8" s="8"/>
      <c r="D8" s="8"/>
      <c r="E8" s="8"/>
    </row>
    <row r="9" spans="1:9" ht="12.75">
      <c r="A9" s="8" t="s">
        <v>75</v>
      </c>
      <c r="B9" s="9"/>
      <c r="C9" s="9"/>
      <c r="D9" s="9"/>
      <c r="E9" s="9"/>
    </row>
    <row r="10" spans="1:9">
      <c r="A10" s="88"/>
      <c r="B10" s="88"/>
      <c r="C10" s="88"/>
      <c r="D10" s="88"/>
      <c r="E10" s="88"/>
    </row>
    <row r="11" spans="1:9">
      <c r="A11" s="88"/>
      <c r="B11" s="88"/>
      <c r="C11" s="88"/>
      <c r="D11" s="88"/>
      <c r="E11" s="88"/>
    </row>
    <row r="12" spans="1:9">
      <c r="A12" s="89"/>
      <c r="B12" s="90" t="s">
        <v>80</v>
      </c>
      <c r="C12" s="91"/>
      <c r="D12" s="91"/>
      <c r="E12" s="92"/>
      <c r="G12" s="54"/>
    </row>
    <row r="13" spans="1:9">
      <c r="A13" s="89"/>
      <c r="B13" s="10" t="s">
        <v>2</v>
      </c>
      <c r="C13" s="93" t="s">
        <v>3</v>
      </c>
      <c r="D13" s="93"/>
      <c r="E13" s="93"/>
    </row>
    <row r="14" spans="1:9">
      <c r="A14" s="89"/>
      <c r="B14" s="53" t="s">
        <v>4</v>
      </c>
      <c r="C14" s="93" t="s">
        <v>81</v>
      </c>
      <c r="D14" s="93"/>
      <c r="E14" s="93"/>
    </row>
    <row r="15" spans="1:9">
      <c r="A15" s="89"/>
      <c r="B15" s="53" t="s">
        <v>5</v>
      </c>
      <c r="C15" s="93" t="s">
        <v>83</v>
      </c>
      <c r="D15" s="93"/>
      <c r="E15" s="93"/>
    </row>
    <row r="16" spans="1:9">
      <c r="A16" s="14" t="s">
        <v>6</v>
      </c>
      <c r="B16" s="12" t="s">
        <v>7</v>
      </c>
      <c r="C16" s="94" t="s">
        <v>8</v>
      </c>
      <c r="D16" s="95"/>
      <c r="E16" s="96"/>
    </row>
    <row r="17" spans="1:13">
      <c r="A17" s="13" t="s">
        <v>9</v>
      </c>
      <c r="B17" s="12" t="s">
        <v>10</v>
      </c>
      <c r="C17" s="14" t="s">
        <v>11</v>
      </c>
      <c r="D17" s="14" t="s">
        <v>12</v>
      </c>
      <c r="E17" s="14" t="s">
        <v>13</v>
      </c>
    </row>
    <row r="18" spans="1:13">
      <c r="A18" s="19" t="s">
        <v>14</v>
      </c>
      <c r="B18" s="12" t="s">
        <v>15</v>
      </c>
      <c r="C18" s="15">
        <v>1</v>
      </c>
      <c r="D18" s="16">
        <v>1811.56</v>
      </c>
      <c r="E18" s="17">
        <f>D19+D20</f>
        <v>1643.0440000000001</v>
      </c>
    </row>
    <row r="19" spans="1:13">
      <c r="A19" s="19" t="s">
        <v>16</v>
      </c>
      <c r="B19" s="18" t="s">
        <v>110</v>
      </c>
      <c r="C19" s="19">
        <f>C18</f>
        <v>1</v>
      </c>
      <c r="D19" s="20">
        <v>1263.8800000000001</v>
      </c>
      <c r="E19" s="20">
        <f>C19*D19</f>
        <v>1263.8800000000001</v>
      </c>
    </row>
    <row r="20" spans="1:13">
      <c r="A20" s="19" t="s">
        <v>17</v>
      </c>
      <c r="B20" s="18" t="s">
        <v>68</v>
      </c>
      <c r="C20" s="19">
        <f>C18</f>
        <v>1</v>
      </c>
      <c r="D20" s="20">
        <f>D19*0.3</f>
        <v>379.16400000000004</v>
      </c>
      <c r="E20" s="20">
        <f t="shared" ref="E20" si="0">C20*D20</f>
        <v>379.16400000000004</v>
      </c>
    </row>
    <row r="21" spans="1:13">
      <c r="A21" s="19" t="s">
        <v>18</v>
      </c>
      <c r="B21" s="18" t="s">
        <v>90</v>
      </c>
      <c r="C21" s="19">
        <f>H25</f>
        <v>44.639999999999993</v>
      </c>
      <c r="D21" s="20">
        <f>(D18*1.3*20%)/220</f>
        <v>2.1409345454545452</v>
      </c>
      <c r="E21" s="20">
        <f>C21*D21</f>
        <v>95.571318109090882</v>
      </c>
    </row>
    <row r="22" spans="1:13">
      <c r="A22" s="19" t="s">
        <v>19</v>
      </c>
      <c r="B22" s="18" t="s">
        <v>91</v>
      </c>
      <c r="C22" s="19">
        <v>0</v>
      </c>
      <c r="D22" s="20">
        <f>' 01 às 09 2ª à Sáb'!D23</f>
        <v>11.202572727272727</v>
      </c>
      <c r="E22" s="20">
        <f>C22*D22</f>
        <v>0</v>
      </c>
    </row>
    <row r="23" spans="1:13">
      <c r="A23" s="19" t="s">
        <v>20</v>
      </c>
      <c r="B23" s="18" t="s">
        <v>92</v>
      </c>
      <c r="C23" s="19">
        <v>0</v>
      </c>
      <c r="D23" s="20">
        <f>D22</f>
        <v>11.202572727272727</v>
      </c>
      <c r="E23" s="20">
        <f>C23*D23</f>
        <v>0</v>
      </c>
      <c r="G23" s="3">
        <f>1.5*60</f>
        <v>90</v>
      </c>
      <c r="H23" s="3">
        <f>G23/52.5</f>
        <v>1.7142857142857142</v>
      </c>
      <c r="I23" s="3">
        <v>5.5</v>
      </c>
      <c r="J23" s="3">
        <f>I23+H23</f>
        <v>7.2142857142857144</v>
      </c>
      <c r="K23" s="3">
        <f>J23*6</f>
        <v>43.285714285714285</v>
      </c>
      <c r="L23" s="3">
        <f>K23-44</f>
        <v>-0.7142857142857153</v>
      </c>
      <c r="M23" s="3">
        <f>L23*4.34</f>
        <v>-3.1000000000000041</v>
      </c>
    </row>
    <row r="24" spans="1:13">
      <c r="A24" s="19" t="s">
        <v>21</v>
      </c>
      <c r="B24" s="18" t="s">
        <v>23</v>
      </c>
      <c r="C24" s="19">
        <v>7</v>
      </c>
      <c r="D24" s="20">
        <f>D18*1.3*2/220</f>
        <v>21.409345454545452</v>
      </c>
      <c r="E24" s="20">
        <f>C24*D24</f>
        <v>149.86541818181817</v>
      </c>
      <c r="H24" s="3">
        <f>H23*6</f>
        <v>10.285714285714285</v>
      </c>
    </row>
    <row r="25" spans="1:13">
      <c r="A25" s="19" t="s">
        <v>22</v>
      </c>
      <c r="B25" s="18" t="s">
        <v>93</v>
      </c>
      <c r="C25" s="22"/>
      <c r="D25" s="51">
        <f>E21+E22+E23+E24</f>
        <v>245.43673629090904</v>
      </c>
      <c r="E25" s="20">
        <f>D25/6</f>
        <v>40.906122715151504</v>
      </c>
      <c r="H25" s="3">
        <f>H24*4.34</f>
        <v>44.639999999999993</v>
      </c>
    </row>
    <row r="26" spans="1:13">
      <c r="A26" s="14" t="s">
        <v>69</v>
      </c>
      <c r="B26" s="93" t="s">
        <v>95</v>
      </c>
      <c r="C26" s="93"/>
      <c r="D26" s="24"/>
      <c r="E26" s="25">
        <f>SUM(E19:E25)</f>
        <v>1929.3868590060606</v>
      </c>
      <c r="F26" s="21"/>
    </row>
    <row r="27" spans="1:13">
      <c r="A27" s="14" t="s">
        <v>24</v>
      </c>
      <c r="B27" s="12" t="s">
        <v>26</v>
      </c>
      <c r="C27" s="22">
        <f>' 01 às 09 2ª à Sáb'!C29</f>
        <v>0.75</v>
      </c>
      <c r="D27" s="27"/>
      <c r="E27" s="26">
        <f>E26*C27</f>
        <v>1447.0401442545453</v>
      </c>
      <c r="F27" s="21"/>
      <c r="G27" s="21"/>
    </row>
    <row r="28" spans="1:13">
      <c r="A28" s="14" t="s">
        <v>25</v>
      </c>
      <c r="B28" s="12" t="s">
        <v>70</v>
      </c>
      <c r="C28" s="24"/>
      <c r="D28" s="24"/>
      <c r="E28" s="25">
        <f>SUM(E26:E27)</f>
        <v>3376.4270032606059</v>
      </c>
      <c r="F28" s="21"/>
      <c r="G28" s="21"/>
    </row>
    <row r="29" spans="1:13">
      <c r="A29" s="19" t="s">
        <v>27</v>
      </c>
      <c r="B29" s="12" t="s">
        <v>28</v>
      </c>
      <c r="C29" s="24"/>
      <c r="D29" s="24"/>
      <c r="E29" s="24"/>
      <c r="F29" s="21"/>
      <c r="G29" s="21"/>
    </row>
    <row r="30" spans="1:13">
      <c r="A30" s="14" t="s">
        <v>9</v>
      </c>
      <c r="B30" s="12" t="s">
        <v>71</v>
      </c>
      <c r="C30" s="14" t="s">
        <v>11</v>
      </c>
      <c r="D30" s="14" t="s">
        <v>12</v>
      </c>
      <c r="E30" s="14" t="s">
        <v>13</v>
      </c>
      <c r="F30" s="21"/>
    </row>
    <row r="31" spans="1:13">
      <c r="A31" s="19" t="s">
        <v>29</v>
      </c>
      <c r="B31" s="18" t="s">
        <v>30</v>
      </c>
      <c r="C31" s="19">
        <f>C18</f>
        <v>1</v>
      </c>
      <c r="D31" s="28">
        <v>50</v>
      </c>
      <c r="E31" s="20">
        <f>C31*D31</f>
        <v>50</v>
      </c>
      <c r="F31" s="23"/>
      <c r="G31" s="21"/>
    </row>
    <row r="32" spans="1:13">
      <c r="A32" s="19" t="s">
        <v>31</v>
      </c>
      <c r="B32" s="18" t="s">
        <v>72</v>
      </c>
      <c r="C32" s="19">
        <f>C18</f>
        <v>1</v>
      </c>
      <c r="D32" s="28">
        <v>45</v>
      </c>
      <c r="E32" s="20">
        <f>C32*D32</f>
        <v>45</v>
      </c>
      <c r="F32" s="23"/>
      <c r="G32" s="21"/>
    </row>
    <row r="33" spans="1:8">
      <c r="A33" s="19" t="s">
        <v>32</v>
      </c>
      <c r="B33" s="18" t="s">
        <v>76</v>
      </c>
      <c r="C33" s="19">
        <v>1</v>
      </c>
      <c r="D33" s="28">
        <v>20</v>
      </c>
      <c r="E33" s="20">
        <f>C33*D33</f>
        <v>20</v>
      </c>
      <c r="F33" s="23"/>
      <c r="G33" s="21"/>
    </row>
    <row r="34" spans="1:8">
      <c r="A34" s="19" t="s">
        <v>33</v>
      </c>
      <c r="B34" s="18" t="s">
        <v>73</v>
      </c>
      <c r="C34" s="19">
        <v>1</v>
      </c>
      <c r="D34" s="28">
        <v>30</v>
      </c>
      <c r="E34" s="20">
        <f>D34</f>
        <v>30</v>
      </c>
      <c r="F34" s="23"/>
      <c r="G34" s="21"/>
    </row>
    <row r="35" spans="1:8">
      <c r="A35" s="19" t="s">
        <v>35</v>
      </c>
      <c r="B35" s="18" t="s">
        <v>34</v>
      </c>
      <c r="C35" s="19">
        <f>C18</f>
        <v>1</v>
      </c>
      <c r="D35" s="28">
        <v>25</v>
      </c>
      <c r="E35" s="20">
        <f>C35*D35</f>
        <v>25</v>
      </c>
      <c r="F35" s="23"/>
      <c r="G35" s="21"/>
    </row>
    <row r="36" spans="1:8">
      <c r="A36" s="19" t="s">
        <v>37</v>
      </c>
      <c r="B36" s="18" t="s">
        <v>36</v>
      </c>
      <c r="C36" s="19">
        <f>C18</f>
        <v>1</v>
      </c>
      <c r="D36" s="28">
        <v>12</v>
      </c>
      <c r="E36" s="20">
        <f>C36*D36</f>
        <v>12</v>
      </c>
      <c r="F36" s="23"/>
      <c r="G36" s="21"/>
    </row>
    <row r="37" spans="1:8">
      <c r="A37" s="19" t="s">
        <v>39</v>
      </c>
      <c r="B37" s="18" t="s">
        <v>38</v>
      </c>
      <c r="C37" s="19">
        <v>26</v>
      </c>
      <c r="D37" s="28">
        <v>25.03</v>
      </c>
      <c r="E37" s="20">
        <f>C37*D37</f>
        <v>650.78</v>
      </c>
      <c r="F37" s="23"/>
      <c r="G37" s="21"/>
    </row>
    <row r="38" spans="1:8">
      <c r="A38" s="19" t="s">
        <v>41</v>
      </c>
      <c r="B38" s="18" t="s">
        <v>40</v>
      </c>
      <c r="C38" s="19">
        <v>52</v>
      </c>
      <c r="D38" s="28">
        <v>4.3</v>
      </c>
      <c r="E38" s="20">
        <f>G38-F38</f>
        <v>147.7672</v>
      </c>
      <c r="F38" s="23">
        <f>C18*D19*6%</f>
        <v>75.832800000000006</v>
      </c>
      <c r="G38" s="23">
        <f>C38*D38</f>
        <v>223.6</v>
      </c>
      <c r="H38" s="21">
        <f>431*6%</f>
        <v>25.86</v>
      </c>
    </row>
    <row r="39" spans="1:8">
      <c r="A39" s="19" t="s">
        <v>43</v>
      </c>
      <c r="B39" s="18" t="s">
        <v>42</v>
      </c>
      <c r="C39" s="19">
        <f>C18</f>
        <v>1</v>
      </c>
      <c r="D39" s="28">
        <v>12</v>
      </c>
      <c r="E39" s="20">
        <f>C39*D39</f>
        <v>12</v>
      </c>
    </row>
    <row r="40" spans="1:8">
      <c r="A40" s="19" t="s">
        <v>45</v>
      </c>
      <c r="B40" s="18" t="s">
        <v>44</v>
      </c>
      <c r="C40" s="19">
        <f>C18</f>
        <v>1</v>
      </c>
      <c r="D40" s="30">
        <v>90</v>
      </c>
      <c r="E40" s="20">
        <f>C40*D40</f>
        <v>90</v>
      </c>
    </row>
    <row r="41" spans="1:8">
      <c r="A41" s="14" t="s">
        <v>46</v>
      </c>
      <c r="B41" s="12" t="s">
        <v>77</v>
      </c>
      <c r="C41" s="24"/>
      <c r="D41" s="28"/>
      <c r="E41" s="31">
        <f>SUM(E31:E40)</f>
        <v>1082.5472</v>
      </c>
    </row>
    <row r="42" spans="1:8">
      <c r="A42" s="14" t="s">
        <v>47</v>
      </c>
      <c r="B42" s="12" t="s">
        <v>78</v>
      </c>
      <c r="C42" s="27"/>
      <c r="D42" s="32"/>
      <c r="E42" s="31">
        <f>E28+E41</f>
        <v>4458.9742032606064</v>
      </c>
    </row>
    <row r="43" spans="1:8">
      <c r="A43" s="14" t="s">
        <v>48</v>
      </c>
      <c r="B43" s="18" t="s">
        <v>49</v>
      </c>
      <c r="C43" s="22">
        <f>' 01 às 09 2ª à Sáb'!C45</f>
        <v>0.05</v>
      </c>
      <c r="D43" s="28"/>
      <c r="E43" s="20">
        <f>E42*C43</f>
        <v>222.94871016303034</v>
      </c>
    </row>
    <row r="44" spans="1:8">
      <c r="A44" s="14" t="s">
        <v>50</v>
      </c>
      <c r="B44" s="18" t="s">
        <v>51</v>
      </c>
      <c r="C44" s="22">
        <f>' 01 às 09 2ª à Sáb'!C46</f>
        <v>4.095E-2</v>
      </c>
      <c r="D44" s="28"/>
      <c r="E44" s="20">
        <f>E42*C44</f>
        <v>182.59499362352184</v>
      </c>
    </row>
    <row r="45" spans="1:8">
      <c r="A45" s="14" t="s">
        <v>52</v>
      </c>
      <c r="B45" s="12" t="s">
        <v>53</v>
      </c>
      <c r="C45" s="24"/>
      <c r="D45" s="22"/>
      <c r="E45" s="31">
        <f>SUM(E42:E44)</f>
        <v>4864.5179070471586</v>
      </c>
    </row>
    <row r="46" spans="1:8">
      <c r="A46" s="14" t="s">
        <v>54</v>
      </c>
      <c r="B46" s="97" t="s">
        <v>79</v>
      </c>
      <c r="C46" s="98"/>
      <c r="D46" s="98"/>
      <c r="E46" s="99"/>
    </row>
    <row r="47" spans="1:8">
      <c r="A47" s="14" t="s">
        <v>9</v>
      </c>
      <c r="B47" s="12" t="s">
        <v>10</v>
      </c>
      <c r="C47" s="24"/>
      <c r="D47" s="24"/>
      <c r="E47" s="31" t="s">
        <v>13</v>
      </c>
    </row>
    <row r="48" spans="1:8">
      <c r="A48" s="14" t="s">
        <v>55</v>
      </c>
      <c r="B48" s="18" t="s">
        <v>56</v>
      </c>
      <c r="C48" s="22">
        <v>0.03</v>
      </c>
      <c r="D48" s="24"/>
      <c r="E48" s="20">
        <f>E52*C48</f>
        <v>156.33150000000001</v>
      </c>
    </row>
    <row r="49" spans="1:9">
      <c r="A49" s="14" t="s">
        <v>57</v>
      </c>
      <c r="B49" s="18" t="s">
        <v>58</v>
      </c>
      <c r="C49" s="22">
        <v>6.4999999999999997E-3</v>
      </c>
      <c r="D49" s="24"/>
      <c r="E49" s="20">
        <f>E52*C49</f>
        <v>33.871825000000001</v>
      </c>
    </row>
    <row r="50" spans="1:9">
      <c r="A50" s="14" t="s">
        <v>59</v>
      </c>
      <c r="B50" s="18" t="s">
        <v>60</v>
      </c>
      <c r="C50" s="22">
        <v>0.03</v>
      </c>
      <c r="D50" s="34"/>
      <c r="E50" s="26">
        <f>E52*C50</f>
        <v>156.33150000000001</v>
      </c>
    </row>
    <row r="51" spans="1:9">
      <c r="A51" s="14" t="s">
        <v>61</v>
      </c>
      <c r="B51" s="12" t="s">
        <v>62</v>
      </c>
      <c r="C51" s="57">
        <f>SUM(C48:C50)</f>
        <v>6.6500000000000004E-2</v>
      </c>
      <c r="D51" s="34"/>
      <c r="E51" s="25">
        <f>SUM(E48:E50)</f>
        <v>346.53482500000001</v>
      </c>
    </row>
    <row r="52" spans="1:9">
      <c r="A52" s="14" t="s">
        <v>63</v>
      </c>
      <c r="B52" s="12" t="s">
        <v>64</v>
      </c>
      <c r="C52" s="34"/>
      <c r="D52" s="34"/>
      <c r="E52" s="25">
        <f>ROUND((E45/0.9335),2)</f>
        <v>5211.05</v>
      </c>
      <c r="G52" s="35"/>
      <c r="I52" s="36"/>
    </row>
    <row r="53" spans="1:9">
      <c r="A53" s="33"/>
      <c r="B53" s="43"/>
      <c r="C53" s="44"/>
      <c r="D53" s="44"/>
      <c r="E53" s="45"/>
      <c r="G53" s="35"/>
      <c r="I53" s="36"/>
    </row>
    <row r="54" spans="1:9">
      <c r="A54" s="37"/>
      <c r="B54" s="37"/>
      <c r="C54" s="85" t="s">
        <v>112</v>
      </c>
      <c r="D54" s="85"/>
      <c r="E54" s="85"/>
      <c r="G54" s="38"/>
    </row>
    <row r="55" spans="1:9">
      <c r="A55" s="39"/>
      <c r="B55" s="40"/>
      <c r="C55" s="40"/>
      <c r="D55" s="40"/>
      <c r="E55" s="40"/>
      <c r="G55" s="29"/>
    </row>
    <row r="56" spans="1:9">
      <c r="B56" s="42"/>
      <c r="C56" s="42"/>
      <c r="D56" s="42"/>
      <c r="E56" s="42"/>
    </row>
    <row r="57" spans="1:9" customFormat="1" ht="15">
      <c r="A57" s="40" t="s">
        <v>101</v>
      </c>
      <c r="B57" s="40"/>
      <c r="C57" s="40"/>
      <c r="D57" s="40"/>
      <c r="E57" s="40"/>
    </row>
    <row r="58" spans="1:9" customFormat="1" ht="15">
      <c r="A58" s="81" t="s">
        <v>102</v>
      </c>
      <c r="B58" s="81"/>
      <c r="C58" s="81"/>
      <c r="D58" s="81"/>
      <c r="E58" s="81"/>
    </row>
    <row r="59" spans="1:9" customFormat="1" ht="15">
      <c r="A59" s="81" t="s">
        <v>65</v>
      </c>
      <c r="B59" s="81"/>
    </row>
    <row r="60" spans="1:9" customFormat="1" ht="15">
      <c r="A60" s="76"/>
      <c r="B60" s="76"/>
    </row>
    <row r="61" spans="1:9" customFormat="1" ht="15">
      <c r="A61" s="80" t="s">
        <v>111</v>
      </c>
      <c r="B61" s="65"/>
      <c r="C61" s="65"/>
      <c r="D61" s="65"/>
      <c r="E61" s="65"/>
    </row>
    <row r="62" spans="1:9">
      <c r="A62" s="100"/>
      <c r="B62" s="100"/>
      <c r="C62" s="100"/>
      <c r="D62" s="100"/>
      <c r="E62" s="100"/>
    </row>
    <row r="63" spans="1:9">
      <c r="A63" s="100"/>
      <c r="B63" s="100"/>
      <c r="C63" s="100"/>
      <c r="D63" s="100"/>
      <c r="E63" s="100"/>
    </row>
    <row r="64" spans="1:9">
      <c r="A64" s="100"/>
      <c r="B64" s="100"/>
      <c r="C64" s="100"/>
      <c r="D64" s="100"/>
      <c r="E64" s="100"/>
    </row>
    <row r="66" spans="1:5" ht="12.75">
      <c r="A66" s="82"/>
      <c r="B66" s="82"/>
      <c r="C66" s="82"/>
      <c r="D66" s="82"/>
      <c r="E66" s="82"/>
    </row>
    <row r="71" spans="1:5" ht="12.75">
      <c r="A71" s="82"/>
      <c r="B71" s="82"/>
      <c r="C71" s="82"/>
      <c r="D71" s="82"/>
      <c r="E71" s="82"/>
    </row>
    <row r="72" spans="1:5" ht="12.75">
      <c r="A72" s="82"/>
      <c r="B72" s="82"/>
      <c r="C72" s="82"/>
      <c r="D72" s="82"/>
      <c r="E72" s="82"/>
    </row>
  </sheetData>
  <mergeCells count="24">
    <mergeCell ref="C13:E13"/>
    <mergeCell ref="C14:E14"/>
    <mergeCell ref="C15:E15"/>
    <mergeCell ref="A72:E72"/>
    <mergeCell ref="C1:D1"/>
    <mergeCell ref="C2:D2"/>
    <mergeCell ref="C3:D3"/>
    <mergeCell ref="C4:D4"/>
    <mergeCell ref="C16:E16"/>
    <mergeCell ref="B26:C26"/>
    <mergeCell ref="B46:E46"/>
    <mergeCell ref="C54:E54"/>
    <mergeCell ref="A62:E62"/>
    <mergeCell ref="A63:E63"/>
    <mergeCell ref="A5:F5"/>
    <mergeCell ref="A7:E7"/>
    <mergeCell ref="A10:E11"/>
    <mergeCell ref="A12:A15"/>
    <mergeCell ref="B12:E12"/>
    <mergeCell ref="A58:E58"/>
    <mergeCell ref="A59:B59"/>
    <mergeCell ref="A64:E64"/>
    <mergeCell ref="A66:E66"/>
    <mergeCell ref="A71:E7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3"/>
  <sheetViews>
    <sheetView topLeftCell="A49" workbookViewId="0">
      <selection activeCell="C15" sqref="C15:E15"/>
    </sheetView>
  </sheetViews>
  <sheetFormatPr defaultRowHeight="12"/>
  <cols>
    <col min="1" max="1" width="6" style="3" customWidth="1"/>
    <col min="2" max="2" width="42" style="3" customWidth="1"/>
    <col min="3" max="3" width="10" style="3" customWidth="1"/>
    <col min="4" max="4" width="11.85546875" style="3" customWidth="1"/>
    <col min="5" max="5" width="13.7109375" style="3" customWidth="1"/>
    <col min="6" max="6" width="12.140625" style="3" customWidth="1"/>
    <col min="7" max="7" width="13.5703125" style="3" customWidth="1"/>
    <col min="8" max="8" width="21.28515625" style="3" customWidth="1"/>
    <col min="9" max="256" width="9.140625" style="3"/>
    <col min="257" max="257" width="6.5703125" style="3" customWidth="1"/>
    <col min="258" max="258" width="39.42578125" style="3" customWidth="1"/>
    <col min="259" max="259" width="10" style="3" customWidth="1"/>
    <col min="260" max="260" width="11.85546875" style="3" customWidth="1"/>
    <col min="261" max="261" width="13.7109375" style="3" customWidth="1"/>
    <col min="262" max="262" width="12.140625" style="3" customWidth="1"/>
    <col min="263" max="263" width="13.5703125" style="3" customWidth="1"/>
    <col min="264" max="264" width="21.28515625" style="3" customWidth="1"/>
    <col min="265" max="512" width="9.140625" style="3"/>
    <col min="513" max="513" width="6.5703125" style="3" customWidth="1"/>
    <col min="514" max="514" width="39.42578125" style="3" customWidth="1"/>
    <col min="515" max="515" width="10" style="3" customWidth="1"/>
    <col min="516" max="516" width="11.85546875" style="3" customWidth="1"/>
    <col min="517" max="517" width="13.7109375" style="3" customWidth="1"/>
    <col min="518" max="518" width="12.140625" style="3" customWidth="1"/>
    <col min="519" max="519" width="13.5703125" style="3" customWidth="1"/>
    <col min="520" max="520" width="21.28515625" style="3" customWidth="1"/>
    <col min="521" max="768" width="9.140625" style="3"/>
    <col min="769" max="769" width="6.5703125" style="3" customWidth="1"/>
    <col min="770" max="770" width="39.42578125" style="3" customWidth="1"/>
    <col min="771" max="771" width="10" style="3" customWidth="1"/>
    <col min="772" max="772" width="11.85546875" style="3" customWidth="1"/>
    <col min="773" max="773" width="13.7109375" style="3" customWidth="1"/>
    <col min="774" max="774" width="12.140625" style="3" customWidth="1"/>
    <col min="775" max="775" width="13.5703125" style="3" customWidth="1"/>
    <col min="776" max="776" width="21.28515625" style="3" customWidth="1"/>
    <col min="777" max="1024" width="9.140625" style="3"/>
    <col min="1025" max="1025" width="6.5703125" style="3" customWidth="1"/>
    <col min="1026" max="1026" width="39.42578125" style="3" customWidth="1"/>
    <col min="1027" max="1027" width="10" style="3" customWidth="1"/>
    <col min="1028" max="1028" width="11.85546875" style="3" customWidth="1"/>
    <col min="1029" max="1029" width="13.7109375" style="3" customWidth="1"/>
    <col min="1030" max="1030" width="12.140625" style="3" customWidth="1"/>
    <col min="1031" max="1031" width="13.5703125" style="3" customWidth="1"/>
    <col min="1032" max="1032" width="21.28515625" style="3" customWidth="1"/>
    <col min="1033" max="1280" width="9.140625" style="3"/>
    <col min="1281" max="1281" width="6.5703125" style="3" customWidth="1"/>
    <col min="1282" max="1282" width="39.42578125" style="3" customWidth="1"/>
    <col min="1283" max="1283" width="10" style="3" customWidth="1"/>
    <col min="1284" max="1284" width="11.85546875" style="3" customWidth="1"/>
    <col min="1285" max="1285" width="13.7109375" style="3" customWidth="1"/>
    <col min="1286" max="1286" width="12.140625" style="3" customWidth="1"/>
    <col min="1287" max="1287" width="13.5703125" style="3" customWidth="1"/>
    <col min="1288" max="1288" width="21.28515625" style="3" customWidth="1"/>
    <col min="1289" max="1536" width="9.140625" style="3"/>
    <col min="1537" max="1537" width="6.5703125" style="3" customWidth="1"/>
    <col min="1538" max="1538" width="39.42578125" style="3" customWidth="1"/>
    <col min="1539" max="1539" width="10" style="3" customWidth="1"/>
    <col min="1540" max="1540" width="11.85546875" style="3" customWidth="1"/>
    <col min="1541" max="1541" width="13.7109375" style="3" customWidth="1"/>
    <col min="1542" max="1542" width="12.140625" style="3" customWidth="1"/>
    <col min="1543" max="1543" width="13.5703125" style="3" customWidth="1"/>
    <col min="1544" max="1544" width="21.28515625" style="3" customWidth="1"/>
    <col min="1545" max="1792" width="9.140625" style="3"/>
    <col min="1793" max="1793" width="6.5703125" style="3" customWidth="1"/>
    <col min="1794" max="1794" width="39.42578125" style="3" customWidth="1"/>
    <col min="1795" max="1795" width="10" style="3" customWidth="1"/>
    <col min="1796" max="1796" width="11.85546875" style="3" customWidth="1"/>
    <col min="1797" max="1797" width="13.7109375" style="3" customWidth="1"/>
    <col min="1798" max="1798" width="12.140625" style="3" customWidth="1"/>
    <col min="1799" max="1799" width="13.5703125" style="3" customWidth="1"/>
    <col min="1800" max="1800" width="21.28515625" style="3" customWidth="1"/>
    <col min="1801" max="2048" width="9.140625" style="3"/>
    <col min="2049" max="2049" width="6.5703125" style="3" customWidth="1"/>
    <col min="2050" max="2050" width="39.42578125" style="3" customWidth="1"/>
    <col min="2051" max="2051" width="10" style="3" customWidth="1"/>
    <col min="2052" max="2052" width="11.85546875" style="3" customWidth="1"/>
    <col min="2053" max="2053" width="13.7109375" style="3" customWidth="1"/>
    <col min="2054" max="2054" width="12.140625" style="3" customWidth="1"/>
    <col min="2055" max="2055" width="13.5703125" style="3" customWidth="1"/>
    <col min="2056" max="2056" width="21.28515625" style="3" customWidth="1"/>
    <col min="2057" max="2304" width="9.140625" style="3"/>
    <col min="2305" max="2305" width="6.5703125" style="3" customWidth="1"/>
    <col min="2306" max="2306" width="39.42578125" style="3" customWidth="1"/>
    <col min="2307" max="2307" width="10" style="3" customWidth="1"/>
    <col min="2308" max="2308" width="11.85546875" style="3" customWidth="1"/>
    <col min="2309" max="2309" width="13.7109375" style="3" customWidth="1"/>
    <col min="2310" max="2310" width="12.140625" style="3" customWidth="1"/>
    <col min="2311" max="2311" width="13.5703125" style="3" customWidth="1"/>
    <col min="2312" max="2312" width="21.28515625" style="3" customWidth="1"/>
    <col min="2313" max="2560" width="9.140625" style="3"/>
    <col min="2561" max="2561" width="6.5703125" style="3" customWidth="1"/>
    <col min="2562" max="2562" width="39.42578125" style="3" customWidth="1"/>
    <col min="2563" max="2563" width="10" style="3" customWidth="1"/>
    <col min="2564" max="2564" width="11.85546875" style="3" customWidth="1"/>
    <col min="2565" max="2565" width="13.7109375" style="3" customWidth="1"/>
    <col min="2566" max="2566" width="12.140625" style="3" customWidth="1"/>
    <col min="2567" max="2567" width="13.5703125" style="3" customWidth="1"/>
    <col min="2568" max="2568" width="21.28515625" style="3" customWidth="1"/>
    <col min="2569" max="2816" width="9.140625" style="3"/>
    <col min="2817" max="2817" width="6.5703125" style="3" customWidth="1"/>
    <col min="2818" max="2818" width="39.42578125" style="3" customWidth="1"/>
    <col min="2819" max="2819" width="10" style="3" customWidth="1"/>
    <col min="2820" max="2820" width="11.85546875" style="3" customWidth="1"/>
    <col min="2821" max="2821" width="13.7109375" style="3" customWidth="1"/>
    <col min="2822" max="2822" width="12.140625" style="3" customWidth="1"/>
    <col min="2823" max="2823" width="13.5703125" style="3" customWidth="1"/>
    <col min="2824" max="2824" width="21.28515625" style="3" customWidth="1"/>
    <col min="2825" max="3072" width="9.140625" style="3"/>
    <col min="3073" max="3073" width="6.5703125" style="3" customWidth="1"/>
    <col min="3074" max="3074" width="39.42578125" style="3" customWidth="1"/>
    <col min="3075" max="3075" width="10" style="3" customWidth="1"/>
    <col min="3076" max="3076" width="11.85546875" style="3" customWidth="1"/>
    <col min="3077" max="3077" width="13.7109375" style="3" customWidth="1"/>
    <col min="3078" max="3078" width="12.140625" style="3" customWidth="1"/>
    <col min="3079" max="3079" width="13.5703125" style="3" customWidth="1"/>
    <col min="3080" max="3080" width="21.28515625" style="3" customWidth="1"/>
    <col min="3081" max="3328" width="9.140625" style="3"/>
    <col min="3329" max="3329" width="6.5703125" style="3" customWidth="1"/>
    <col min="3330" max="3330" width="39.42578125" style="3" customWidth="1"/>
    <col min="3331" max="3331" width="10" style="3" customWidth="1"/>
    <col min="3332" max="3332" width="11.85546875" style="3" customWidth="1"/>
    <col min="3333" max="3333" width="13.7109375" style="3" customWidth="1"/>
    <col min="3334" max="3334" width="12.140625" style="3" customWidth="1"/>
    <col min="3335" max="3335" width="13.5703125" style="3" customWidth="1"/>
    <col min="3336" max="3336" width="21.28515625" style="3" customWidth="1"/>
    <col min="3337" max="3584" width="9.140625" style="3"/>
    <col min="3585" max="3585" width="6.5703125" style="3" customWidth="1"/>
    <col min="3586" max="3586" width="39.42578125" style="3" customWidth="1"/>
    <col min="3587" max="3587" width="10" style="3" customWidth="1"/>
    <col min="3588" max="3588" width="11.85546875" style="3" customWidth="1"/>
    <col min="3589" max="3589" width="13.7109375" style="3" customWidth="1"/>
    <col min="3590" max="3590" width="12.140625" style="3" customWidth="1"/>
    <col min="3591" max="3591" width="13.5703125" style="3" customWidth="1"/>
    <col min="3592" max="3592" width="21.28515625" style="3" customWidth="1"/>
    <col min="3593" max="3840" width="9.140625" style="3"/>
    <col min="3841" max="3841" width="6.5703125" style="3" customWidth="1"/>
    <col min="3842" max="3842" width="39.42578125" style="3" customWidth="1"/>
    <col min="3843" max="3843" width="10" style="3" customWidth="1"/>
    <col min="3844" max="3844" width="11.85546875" style="3" customWidth="1"/>
    <col min="3845" max="3845" width="13.7109375" style="3" customWidth="1"/>
    <col min="3846" max="3846" width="12.140625" style="3" customWidth="1"/>
    <col min="3847" max="3847" width="13.5703125" style="3" customWidth="1"/>
    <col min="3848" max="3848" width="21.28515625" style="3" customWidth="1"/>
    <col min="3849" max="4096" width="9.140625" style="3"/>
    <col min="4097" max="4097" width="6.5703125" style="3" customWidth="1"/>
    <col min="4098" max="4098" width="39.42578125" style="3" customWidth="1"/>
    <col min="4099" max="4099" width="10" style="3" customWidth="1"/>
    <col min="4100" max="4100" width="11.85546875" style="3" customWidth="1"/>
    <col min="4101" max="4101" width="13.7109375" style="3" customWidth="1"/>
    <col min="4102" max="4102" width="12.140625" style="3" customWidth="1"/>
    <col min="4103" max="4103" width="13.5703125" style="3" customWidth="1"/>
    <col min="4104" max="4104" width="21.28515625" style="3" customWidth="1"/>
    <col min="4105" max="4352" width="9.140625" style="3"/>
    <col min="4353" max="4353" width="6.5703125" style="3" customWidth="1"/>
    <col min="4354" max="4354" width="39.42578125" style="3" customWidth="1"/>
    <col min="4355" max="4355" width="10" style="3" customWidth="1"/>
    <col min="4356" max="4356" width="11.85546875" style="3" customWidth="1"/>
    <col min="4357" max="4357" width="13.7109375" style="3" customWidth="1"/>
    <col min="4358" max="4358" width="12.140625" style="3" customWidth="1"/>
    <col min="4359" max="4359" width="13.5703125" style="3" customWidth="1"/>
    <col min="4360" max="4360" width="21.28515625" style="3" customWidth="1"/>
    <col min="4361" max="4608" width="9.140625" style="3"/>
    <col min="4609" max="4609" width="6.5703125" style="3" customWidth="1"/>
    <col min="4610" max="4610" width="39.42578125" style="3" customWidth="1"/>
    <col min="4611" max="4611" width="10" style="3" customWidth="1"/>
    <col min="4612" max="4612" width="11.85546875" style="3" customWidth="1"/>
    <col min="4613" max="4613" width="13.7109375" style="3" customWidth="1"/>
    <col min="4614" max="4614" width="12.140625" style="3" customWidth="1"/>
    <col min="4615" max="4615" width="13.5703125" style="3" customWidth="1"/>
    <col min="4616" max="4616" width="21.28515625" style="3" customWidth="1"/>
    <col min="4617" max="4864" width="9.140625" style="3"/>
    <col min="4865" max="4865" width="6.5703125" style="3" customWidth="1"/>
    <col min="4866" max="4866" width="39.42578125" style="3" customWidth="1"/>
    <col min="4867" max="4867" width="10" style="3" customWidth="1"/>
    <col min="4868" max="4868" width="11.85546875" style="3" customWidth="1"/>
    <col min="4869" max="4869" width="13.7109375" style="3" customWidth="1"/>
    <col min="4870" max="4870" width="12.140625" style="3" customWidth="1"/>
    <col min="4871" max="4871" width="13.5703125" style="3" customWidth="1"/>
    <col min="4872" max="4872" width="21.28515625" style="3" customWidth="1"/>
    <col min="4873" max="5120" width="9.140625" style="3"/>
    <col min="5121" max="5121" width="6.5703125" style="3" customWidth="1"/>
    <col min="5122" max="5122" width="39.42578125" style="3" customWidth="1"/>
    <col min="5123" max="5123" width="10" style="3" customWidth="1"/>
    <col min="5124" max="5124" width="11.85546875" style="3" customWidth="1"/>
    <col min="5125" max="5125" width="13.7109375" style="3" customWidth="1"/>
    <col min="5126" max="5126" width="12.140625" style="3" customWidth="1"/>
    <col min="5127" max="5127" width="13.5703125" style="3" customWidth="1"/>
    <col min="5128" max="5128" width="21.28515625" style="3" customWidth="1"/>
    <col min="5129" max="5376" width="9.140625" style="3"/>
    <col min="5377" max="5377" width="6.5703125" style="3" customWidth="1"/>
    <col min="5378" max="5378" width="39.42578125" style="3" customWidth="1"/>
    <col min="5379" max="5379" width="10" style="3" customWidth="1"/>
    <col min="5380" max="5380" width="11.85546875" style="3" customWidth="1"/>
    <col min="5381" max="5381" width="13.7109375" style="3" customWidth="1"/>
    <col min="5382" max="5382" width="12.140625" style="3" customWidth="1"/>
    <col min="5383" max="5383" width="13.5703125" style="3" customWidth="1"/>
    <col min="5384" max="5384" width="21.28515625" style="3" customWidth="1"/>
    <col min="5385" max="5632" width="9.140625" style="3"/>
    <col min="5633" max="5633" width="6.5703125" style="3" customWidth="1"/>
    <col min="5634" max="5634" width="39.42578125" style="3" customWidth="1"/>
    <col min="5635" max="5635" width="10" style="3" customWidth="1"/>
    <col min="5636" max="5636" width="11.85546875" style="3" customWidth="1"/>
    <col min="5637" max="5637" width="13.7109375" style="3" customWidth="1"/>
    <col min="5638" max="5638" width="12.140625" style="3" customWidth="1"/>
    <col min="5639" max="5639" width="13.5703125" style="3" customWidth="1"/>
    <col min="5640" max="5640" width="21.28515625" style="3" customWidth="1"/>
    <col min="5641" max="5888" width="9.140625" style="3"/>
    <col min="5889" max="5889" width="6.5703125" style="3" customWidth="1"/>
    <col min="5890" max="5890" width="39.42578125" style="3" customWidth="1"/>
    <col min="5891" max="5891" width="10" style="3" customWidth="1"/>
    <col min="5892" max="5892" width="11.85546875" style="3" customWidth="1"/>
    <col min="5893" max="5893" width="13.7109375" style="3" customWidth="1"/>
    <col min="5894" max="5894" width="12.140625" style="3" customWidth="1"/>
    <col min="5895" max="5895" width="13.5703125" style="3" customWidth="1"/>
    <col min="5896" max="5896" width="21.28515625" style="3" customWidth="1"/>
    <col min="5897" max="6144" width="9.140625" style="3"/>
    <col min="6145" max="6145" width="6.5703125" style="3" customWidth="1"/>
    <col min="6146" max="6146" width="39.42578125" style="3" customWidth="1"/>
    <col min="6147" max="6147" width="10" style="3" customWidth="1"/>
    <col min="6148" max="6148" width="11.85546875" style="3" customWidth="1"/>
    <col min="6149" max="6149" width="13.7109375" style="3" customWidth="1"/>
    <col min="6150" max="6150" width="12.140625" style="3" customWidth="1"/>
    <col min="6151" max="6151" width="13.5703125" style="3" customWidth="1"/>
    <col min="6152" max="6152" width="21.28515625" style="3" customWidth="1"/>
    <col min="6153" max="6400" width="9.140625" style="3"/>
    <col min="6401" max="6401" width="6.5703125" style="3" customWidth="1"/>
    <col min="6402" max="6402" width="39.42578125" style="3" customWidth="1"/>
    <col min="6403" max="6403" width="10" style="3" customWidth="1"/>
    <col min="6404" max="6404" width="11.85546875" style="3" customWidth="1"/>
    <col min="6405" max="6405" width="13.7109375" style="3" customWidth="1"/>
    <col min="6406" max="6406" width="12.140625" style="3" customWidth="1"/>
    <col min="6407" max="6407" width="13.5703125" style="3" customWidth="1"/>
    <col min="6408" max="6408" width="21.28515625" style="3" customWidth="1"/>
    <col min="6409" max="6656" width="9.140625" style="3"/>
    <col min="6657" max="6657" width="6.5703125" style="3" customWidth="1"/>
    <col min="6658" max="6658" width="39.42578125" style="3" customWidth="1"/>
    <col min="6659" max="6659" width="10" style="3" customWidth="1"/>
    <col min="6660" max="6660" width="11.85546875" style="3" customWidth="1"/>
    <col min="6661" max="6661" width="13.7109375" style="3" customWidth="1"/>
    <col min="6662" max="6662" width="12.140625" style="3" customWidth="1"/>
    <col min="6663" max="6663" width="13.5703125" style="3" customWidth="1"/>
    <col min="6664" max="6664" width="21.28515625" style="3" customWidth="1"/>
    <col min="6665" max="6912" width="9.140625" style="3"/>
    <col min="6913" max="6913" width="6.5703125" style="3" customWidth="1"/>
    <col min="6914" max="6914" width="39.42578125" style="3" customWidth="1"/>
    <col min="6915" max="6915" width="10" style="3" customWidth="1"/>
    <col min="6916" max="6916" width="11.85546875" style="3" customWidth="1"/>
    <col min="6917" max="6917" width="13.7109375" style="3" customWidth="1"/>
    <col min="6918" max="6918" width="12.140625" style="3" customWidth="1"/>
    <col min="6919" max="6919" width="13.5703125" style="3" customWidth="1"/>
    <col min="6920" max="6920" width="21.28515625" style="3" customWidth="1"/>
    <col min="6921" max="7168" width="9.140625" style="3"/>
    <col min="7169" max="7169" width="6.5703125" style="3" customWidth="1"/>
    <col min="7170" max="7170" width="39.42578125" style="3" customWidth="1"/>
    <col min="7171" max="7171" width="10" style="3" customWidth="1"/>
    <col min="7172" max="7172" width="11.85546875" style="3" customWidth="1"/>
    <col min="7173" max="7173" width="13.7109375" style="3" customWidth="1"/>
    <col min="7174" max="7174" width="12.140625" style="3" customWidth="1"/>
    <col min="7175" max="7175" width="13.5703125" style="3" customWidth="1"/>
    <col min="7176" max="7176" width="21.28515625" style="3" customWidth="1"/>
    <col min="7177" max="7424" width="9.140625" style="3"/>
    <col min="7425" max="7425" width="6.5703125" style="3" customWidth="1"/>
    <col min="7426" max="7426" width="39.42578125" style="3" customWidth="1"/>
    <col min="7427" max="7427" width="10" style="3" customWidth="1"/>
    <col min="7428" max="7428" width="11.85546875" style="3" customWidth="1"/>
    <col min="7429" max="7429" width="13.7109375" style="3" customWidth="1"/>
    <col min="7430" max="7430" width="12.140625" style="3" customWidth="1"/>
    <col min="7431" max="7431" width="13.5703125" style="3" customWidth="1"/>
    <col min="7432" max="7432" width="21.28515625" style="3" customWidth="1"/>
    <col min="7433" max="7680" width="9.140625" style="3"/>
    <col min="7681" max="7681" width="6.5703125" style="3" customWidth="1"/>
    <col min="7682" max="7682" width="39.42578125" style="3" customWidth="1"/>
    <col min="7683" max="7683" width="10" style="3" customWidth="1"/>
    <col min="7684" max="7684" width="11.85546875" style="3" customWidth="1"/>
    <col min="7685" max="7685" width="13.7109375" style="3" customWidth="1"/>
    <col min="7686" max="7686" width="12.140625" style="3" customWidth="1"/>
    <col min="7687" max="7687" width="13.5703125" style="3" customWidth="1"/>
    <col min="7688" max="7688" width="21.28515625" style="3" customWidth="1"/>
    <col min="7689" max="7936" width="9.140625" style="3"/>
    <col min="7937" max="7937" width="6.5703125" style="3" customWidth="1"/>
    <col min="7938" max="7938" width="39.42578125" style="3" customWidth="1"/>
    <col min="7939" max="7939" width="10" style="3" customWidth="1"/>
    <col min="7940" max="7940" width="11.85546875" style="3" customWidth="1"/>
    <col min="7941" max="7941" width="13.7109375" style="3" customWidth="1"/>
    <col min="7942" max="7942" width="12.140625" style="3" customWidth="1"/>
    <col min="7943" max="7943" width="13.5703125" style="3" customWidth="1"/>
    <col min="7944" max="7944" width="21.28515625" style="3" customWidth="1"/>
    <col min="7945" max="8192" width="9.140625" style="3"/>
    <col min="8193" max="8193" width="6.5703125" style="3" customWidth="1"/>
    <col min="8194" max="8194" width="39.42578125" style="3" customWidth="1"/>
    <col min="8195" max="8195" width="10" style="3" customWidth="1"/>
    <col min="8196" max="8196" width="11.85546875" style="3" customWidth="1"/>
    <col min="8197" max="8197" width="13.7109375" style="3" customWidth="1"/>
    <col min="8198" max="8198" width="12.140625" style="3" customWidth="1"/>
    <col min="8199" max="8199" width="13.5703125" style="3" customWidth="1"/>
    <col min="8200" max="8200" width="21.28515625" style="3" customWidth="1"/>
    <col min="8201" max="8448" width="9.140625" style="3"/>
    <col min="8449" max="8449" width="6.5703125" style="3" customWidth="1"/>
    <col min="8450" max="8450" width="39.42578125" style="3" customWidth="1"/>
    <col min="8451" max="8451" width="10" style="3" customWidth="1"/>
    <col min="8452" max="8452" width="11.85546875" style="3" customWidth="1"/>
    <col min="8453" max="8453" width="13.7109375" style="3" customWidth="1"/>
    <col min="8454" max="8454" width="12.140625" style="3" customWidth="1"/>
    <col min="8455" max="8455" width="13.5703125" style="3" customWidth="1"/>
    <col min="8456" max="8456" width="21.28515625" style="3" customWidth="1"/>
    <col min="8457" max="8704" width="9.140625" style="3"/>
    <col min="8705" max="8705" width="6.5703125" style="3" customWidth="1"/>
    <col min="8706" max="8706" width="39.42578125" style="3" customWidth="1"/>
    <col min="8707" max="8707" width="10" style="3" customWidth="1"/>
    <col min="8708" max="8708" width="11.85546875" style="3" customWidth="1"/>
    <col min="8709" max="8709" width="13.7109375" style="3" customWidth="1"/>
    <col min="8710" max="8710" width="12.140625" style="3" customWidth="1"/>
    <col min="8711" max="8711" width="13.5703125" style="3" customWidth="1"/>
    <col min="8712" max="8712" width="21.28515625" style="3" customWidth="1"/>
    <col min="8713" max="8960" width="9.140625" style="3"/>
    <col min="8961" max="8961" width="6.5703125" style="3" customWidth="1"/>
    <col min="8962" max="8962" width="39.42578125" style="3" customWidth="1"/>
    <col min="8963" max="8963" width="10" style="3" customWidth="1"/>
    <col min="8964" max="8964" width="11.85546875" style="3" customWidth="1"/>
    <col min="8965" max="8965" width="13.7109375" style="3" customWidth="1"/>
    <col min="8966" max="8966" width="12.140625" style="3" customWidth="1"/>
    <col min="8967" max="8967" width="13.5703125" style="3" customWidth="1"/>
    <col min="8968" max="8968" width="21.28515625" style="3" customWidth="1"/>
    <col min="8969" max="9216" width="9.140625" style="3"/>
    <col min="9217" max="9217" width="6.5703125" style="3" customWidth="1"/>
    <col min="9218" max="9218" width="39.42578125" style="3" customWidth="1"/>
    <col min="9219" max="9219" width="10" style="3" customWidth="1"/>
    <col min="9220" max="9220" width="11.85546875" style="3" customWidth="1"/>
    <col min="9221" max="9221" width="13.7109375" style="3" customWidth="1"/>
    <col min="9222" max="9222" width="12.140625" style="3" customWidth="1"/>
    <col min="9223" max="9223" width="13.5703125" style="3" customWidth="1"/>
    <col min="9224" max="9224" width="21.28515625" style="3" customWidth="1"/>
    <col min="9225" max="9472" width="9.140625" style="3"/>
    <col min="9473" max="9473" width="6.5703125" style="3" customWidth="1"/>
    <col min="9474" max="9474" width="39.42578125" style="3" customWidth="1"/>
    <col min="9475" max="9475" width="10" style="3" customWidth="1"/>
    <col min="9476" max="9476" width="11.85546875" style="3" customWidth="1"/>
    <col min="9477" max="9477" width="13.7109375" style="3" customWidth="1"/>
    <col min="9478" max="9478" width="12.140625" style="3" customWidth="1"/>
    <col min="9479" max="9479" width="13.5703125" style="3" customWidth="1"/>
    <col min="9480" max="9480" width="21.28515625" style="3" customWidth="1"/>
    <col min="9481" max="9728" width="9.140625" style="3"/>
    <col min="9729" max="9729" width="6.5703125" style="3" customWidth="1"/>
    <col min="9730" max="9730" width="39.42578125" style="3" customWidth="1"/>
    <col min="9731" max="9731" width="10" style="3" customWidth="1"/>
    <col min="9732" max="9732" width="11.85546875" style="3" customWidth="1"/>
    <col min="9733" max="9733" width="13.7109375" style="3" customWidth="1"/>
    <col min="9734" max="9734" width="12.140625" style="3" customWidth="1"/>
    <col min="9735" max="9735" width="13.5703125" style="3" customWidth="1"/>
    <col min="9736" max="9736" width="21.28515625" style="3" customWidth="1"/>
    <col min="9737" max="9984" width="9.140625" style="3"/>
    <col min="9985" max="9985" width="6.5703125" style="3" customWidth="1"/>
    <col min="9986" max="9986" width="39.42578125" style="3" customWidth="1"/>
    <col min="9987" max="9987" width="10" style="3" customWidth="1"/>
    <col min="9988" max="9988" width="11.85546875" style="3" customWidth="1"/>
    <col min="9989" max="9989" width="13.7109375" style="3" customWidth="1"/>
    <col min="9990" max="9990" width="12.140625" style="3" customWidth="1"/>
    <col min="9991" max="9991" width="13.5703125" style="3" customWidth="1"/>
    <col min="9992" max="9992" width="21.28515625" style="3" customWidth="1"/>
    <col min="9993" max="10240" width="9.140625" style="3"/>
    <col min="10241" max="10241" width="6.5703125" style="3" customWidth="1"/>
    <col min="10242" max="10242" width="39.42578125" style="3" customWidth="1"/>
    <col min="10243" max="10243" width="10" style="3" customWidth="1"/>
    <col min="10244" max="10244" width="11.85546875" style="3" customWidth="1"/>
    <col min="10245" max="10245" width="13.7109375" style="3" customWidth="1"/>
    <col min="10246" max="10246" width="12.140625" style="3" customWidth="1"/>
    <col min="10247" max="10247" width="13.5703125" style="3" customWidth="1"/>
    <col min="10248" max="10248" width="21.28515625" style="3" customWidth="1"/>
    <col min="10249" max="10496" width="9.140625" style="3"/>
    <col min="10497" max="10497" width="6.5703125" style="3" customWidth="1"/>
    <col min="10498" max="10498" width="39.42578125" style="3" customWidth="1"/>
    <col min="10499" max="10499" width="10" style="3" customWidth="1"/>
    <col min="10500" max="10500" width="11.85546875" style="3" customWidth="1"/>
    <col min="10501" max="10501" width="13.7109375" style="3" customWidth="1"/>
    <col min="10502" max="10502" width="12.140625" style="3" customWidth="1"/>
    <col min="10503" max="10503" width="13.5703125" style="3" customWidth="1"/>
    <col min="10504" max="10504" width="21.28515625" style="3" customWidth="1"/>
    <col min="10505" max="10752" width="9.140625" style="3"/>
    <col min="10753" max="10753" width="6.5703125" style="3" customWidth="1"/>
    <col min="10754" max="10754" width="39.42578125" style="3" customWidth="1"/>
    <col min="10755" max="10755" width="10" style="3" customWidth="1"/>
    <col min="10756" max="10756" width="11.85546875" style="3" customWidth="1"/>
    <col min="10757" max="10757" width="13.7109375" style="3" customWidth="1"/>
    <col min="10758" max="10758" width="12.140625" style="3" customWidth="1"/>
    <col min="10759" max="10759" width="13.5703125" style="3" customWidth="1"/>
    <col min="10760" max="10760" width="21.28515625" style="3" customWidth="1"/>
    <col min="10761" max="11008" width="9.140625" style="3"/>
    <col min="11009" max="11009" width="6.5703125" style="3" customWidth="1"/>
    <col min="11010" max="11010" width="39.42578125" style="3" customWidth="1"/>
    <col min="11011" max="11011" width="10" style="3" customWidth="1"/>
    <col min="11012" max="11012" width="11.85546875" style="3" customWidth="1"/>
    <col min="11013" max="11013" width="13.7109375" style="3" customWidth="1"/>
    <col min="11014" max="11014" width="12.140625" style="3" customWidth="1"/>
    <col min="11015" max="11015" width="13.5703125" style="3" customWidth="1"/>
    <col min="11016" max="11016" width="21.28515625" style="3" customWidth="1"/>
    <col min="11017" max="11264" width="9.140625" style="3"/>
    <col min="11265" max="11265" width="6.5703125" style="3" customWidth="1"/>
    <col min="11266" max="11266" width="39.42578125" style="3" customWidth="1"/>
    <col min="11267" max="11267" width="10" style="3" customWidth="1"/>
    <col min="11268" max="11268" width="11.85546875" style="3" customWidth="1"/>
    <col min="11269" max="11269" width="13.7109375" style="3" customWidth="1"/>
    <col min="11270" max="11270" width="12.140625" style="3" customWidth="1"/>
    <col min="11271" max="11271" width="13.5703125" style="3" customWidth="1"/>
    <col min="11272" max="11272" width="21.28515625" style="3" customWidth="1"/>
    <col min="11273" max="11520" width="9.140625" style="3"/>
    <col min="11521" max="11521" width="6.5703125" style="3" customWidth="1"/>
    <col min="11522" max="11522" width="39.42578125" style="3" customWidth="1"/>
    <col min="11523" max="11523" width="10" style="3" customWidth="1"/>
    <col min="11524" max="11524" width="11.85546875" style="3" customWidth="1"/>
    <col min="11525" max="11525" width="13.7109375" style="3" customWidth="1"/>
    <col min="11526" max="11526" width="12.140625" style="3" customWidth="1"/>
    <col min="11527" max="11527" width="13.5703125" style="3" customWidth="1"/>
    <col min="11528" max="11528" width="21.28515625" style="3" customWidth="1"/>
    <col min="11529" max="11776" width="9.140625" style="3"/>
    <col min="11777" max="11777" width="6.5703125" style="3" customWidth="1"/>
    <col min="11778" max="11778" width="39.42578125" style="3" customWidth="1"/>
    <col min="11779" max="11779" width="10" style="3" customWidth="1"/>
    <col min="11780" max="11780" width="11.85546875" style="3" customWidth="1"/>
    <col min="11781" max="11781" width="13.7109375" style="3" customWidth="1"/>
    <col min="11782" max="11782" width="12.140625" style="3" customWidth="1"/>
    <col min="11783" max="11783" width="13.5703125" style="3" customWidth="1"/>
    <col min="11784" max="11784" width="21.28515625" style="3" customWidth="1"/>
    <col min="11785" max="12032" width="9.140625" style="3"/>
    <col min="12033" max="12033" width="6.5703125" style="3" customWidth="1"/>
    <col min="12034" max="12034" width="39.42578125" style="3" customWidth="1"/>
    <col min="12035" max="12035" width="10" style="3" customWidth="1"/>
    <col min="12036" max="12036" width="11.85546875" style="3" customWidth="1"/>
    <col min="12037" max="12037" width="13.7109375" style="3" customWidth="1"/>
    <col min="12038" max="12038" width="12.140625" style="3" customWidth="1"/>
    <col min="12039" max="12039" width="13.5703125" style="3" customWidth="1"/>
    <col min="12040" max="12040" width="21.28515625" style="3" customWidth="1"/>
    <col min="12041" max="12288" width="9.140625" style="3"/>
    <col min="12289" max="12289" width="6.5703125" style="3" customWidth="1"/>
    <col min="12290" max="12290" width="39.42578125" style="3" customWidth="1"/>
    <col min="12291" max="12291" width="10" style="3" customWidth="1"/>
    <col min="12292" max="12292" width="11.85546875" style="3" customWidth="1"/>
    <col min="12293" max="12293" width="13.7109375" style="3" customWidth="1"/>
    <col min="12294" max="12294" width="12.140625" style="3" customWidth="1"/>
    <col min="12295" max="12295" width="13.5703125" style="3" customWidth="1"/>
    <col min="12296" max="12296" width="21.28515625" style="3" customWidth="1"/>
    <col min="12297" max="12544" width="9.140625" style="3"/>
    <col min="12545" max="12545" width="6.5703125" style="3" customWidth="1"/>
    <col min="12546" max="12546" width="39.42578125" style="3" customWidth="1"/>
    <col min="12547" max="12547" width="10" style="3" customWidth="1"/>
    <col min="12548" max="12548" width="11.85546875" style="3" customWidth="1"/>
    <col min="12549" max="12549" width="13.7109375" style="3" customWidth="1"/>
    <col min="12550" max="12550" width="12.140625" style="3" customWidth="1"/>
    <col min="12551" max="12551" width="13.5703125" style="3" customWidth="1"/>
    <col min="12552" max="12552" width="21.28515625" style="3" customWidth="1"/>
    <col min="12553" max="12800" width="9.140625" style="3"/>
    <col min="12801" max="12801" width="6.5703125" style="3" customWidth="1"/>
    <col min="12802" max="12802" width="39.42578125" style="3" customWidth="1"/>
    <col min="12803" max="12803" width="10" style="3" customWidth="1"/>
    <col min="12804" max="12804" width="11.85546875" style="3" customWidth="1"/>
    <col min="12805" max="12805" width="13.7109375" style="3" customWidth="1"/>
    <col min="12806" max="12806" width="12.140625" style="3" customWidth="1"/>
    <col min="12807" max="12807" width="13.5703125" style="3" customWidth="1"/>
    <col min="12808" max="12808" width="21.28515625" style="3" customWidth="1"/>
    <col min="12809" max="13056" width="9.140625" style="3"/>
    <col min="13057" max="13057" width="6.5703125" style="3" customWidth="1"/>
    <col min="13058" max="13058" width="39.42578125" style="3" customWidth="1"/>
    <col min="13059" max="13059" width="10" style="3" customWidth="1"/>
    <col min="13060" max="13060" width="11.85546875" style="3" customWidth="1"/>
    <col min="13061" max="13061" width="13.7109375" style="3" customWidth="1"/>
    <col min="13062" max="13062" width="12.140625" style="3" customWidth="1"/>
    <col min="13063" max="13063" width="13.5703125" style="3" customWidth="1"/>
    <col min="13064" max="13064" width="21.28515625" style="3" customWidth="1"/>
    <col min="13065" max="13312" width="9.140625" style="3"/>
    <col min="13313" max="13313" width="6.5703125" style="3" customWidth="1"/>
    <col min="13314" max="13314" width="39.42578125" style="3" customWidth="1"/>
    <col min="13315" max="13315" width="10" style="3" customWidth="1"/>
    <col min="13316" max="13316" width="11.85546875" style="3" customWidth="1"/>
    <col min="13317" max="13317" width="13.7109375" style="3" customWidth="1"/>
    <col min="13318" max="13318" width="12.140625" style="3" customWidth="1"/>
    <col min="13319" max="13319" width="13.5703125" style="3" customWidth="1"/>
    <col min="13320" max="13320" width="21.28515625" style="3" customWidth="1"/>
    <col min="13321" max="13568" width="9.140625" style="3"/>
    <col min="13569" max="13569" width="6.5703125" style="3" customWidth="1"/>
    <col min="13570" max="13570" width="39.42578125" style="3" customWidth="1"/>
    <col min="13571" max="13571" width="10" style="3" customWidth="1"/>
    <col min="13572" max="13572" width="11.85546875" style="3" customWidth="1"/>
    <col min="13573" max="13573" width="13.7109375" style="3" customWidth="1"/>
    <col min="13574" max="13574" width="12.140625" style="3" customWidth="1"/>
    <col min="13575" max="13575" width="13.5703125" style="3" customWidth="1"/>
    <col min="13576" max="13576" width="21.28515625" style="3" customWidth="1"/>
    <col min="13577" max="13824" width="9.140625" style="3"/>
    <col min="13825" max="13825" width="6.5703125" style="3" customWidth="1"/>
    <col min="13826" max="13826" width="39.42578125" style="3" customWidth="1"/>
    <col min="13827" max="13827" width="10" style="3" customWidth="1"/>
    <col min="13828" max="13828" width="11.85546875" style="3" customWidth="1"/>
    <col min="13829" max="13829" width="13.7109375" style="3" customWidth="1"/>
    <col min="13830" max="13830" width="12.140625" style="3" customWidth="1"/>
    <col min="13831" max="13831" width="13.5703125" style="3" customWidth="1"/>
    <col min="13832" max="13832" width="21.28515625" style="3" customWidth="1"/>
    <col min="13833" max="14080" width="9.140625" style="3"/>
    <col min="14081" max="14081" width="6.5703125" style="3" customWidth="1"/>
    <col min="14082" max="14082" width="39.42578125" style="3" customWidth="1"/>
    <col min="14083" max="14083" width="10" style="3" customWidth="1"/>
    <col min="14084" max="14084" width="11.85546875" style="3" customWidth="1"/>
    <col min="14085" max="14085" width="13.7109375" style="3" customWidth="1"/>
    <col min="14086" max="14086" width="12.140625" style="3" customWidth="1"/>
    <col min="14087" max="14087" width="13.5703125" style="3" customWidth="1"/>
    <col min="14088" max="14088" width="21.28515625" style="3" customWidth="1"/>
    <col min="14089" max="14336" width="9.140625" style="3"/>
    <col min="14337" max="14337" width="6.5703125" style="3" customWidth="1"/>
    <col min="14338" max="14338" width="39.42578125" style="3" customWidth="1"/>
    <col min="14339" max="14339" width="10" style="3" customWidth="1"/>
    <col min="14340" max="14340" width="11.85546875" style="3" customWidth="1"/>
    <col min="14341" max="14341" width="13.7109375" style="3" customWidth="1"/>
    <col min="14342" max="14342" width="12.140625" style="3" customWidth="1"/>
    <col min="14343" max="14343" width="13.5703125" style="3" customWidth="1"/>
    <col min="14344" max="14344" width="21.28515625" style="3" customWidth="1"/>
    <col min="14345" max="14592" width="9.140625" style="3"/>
    <col min="14593" max="14593" width="6.5703125" style="3" customWidth="1"/>
    <col min="14594" max="14594" width="39.42578125" style="3" customWidth="1"/>
    <col min="14595" max="14595" width="10" style="3" customWidth="1"/>
    <col min="14596" max="14596" width="11.85546875" style="3" customWidth="1"/>
    <col min="14597" max="14597" width="13.7109375" style="3" customWidth="1"/>
    <col min="14598" max="14598" width="12.140625" style="3" customWidth="1"/>
    <col min="14599" max="14599" width="13.5703125" style="3" customWidth="1"/>
    <col min="14600" max="14600" width="21.28515625" style="3" customWidth="1"/>
    <col min="14601" max="14848" width="9.140625" style="3"/>
    <col min="14849" max="14849" width="6.5703125" style="3" customWidth="1"/>
    <col min="14850" max="14850" width="39.42578125" style="3" customWidth="1"/>
    <col min="14851" max="14851" width="10" style="3" customWidth="1"/>
    <col min="14852" max="14852" width="11.85546875" style="3" customWidth="1"/>
    <col min="14853" max="14853" width="13.7109375" style="3" customWidth="1"/>
    <col min="14854" max="14854" width="12.140625" style="3" customWidth="1"/>
    <col min="14855" max="14855" width="13.5703125" style="3" customWidth="1"/>
    <col min="14856" max="14856" width="21.28515625" style="3" customWidth="1"/>
    <col min="14857" max="15104" width="9.140625" style="3"/>
    <col min="15105" max="15105" width="6.5703125" style="3" customWidth="1"/>
    <col min="15106" max="15106" width="39.42578125" style="3" customWidth="1"/>
    <col min="15107" max="15107" width="10" style="3" customWidth="1"/>
    <col min="15108" max="15108" width="11.85546875" style="3" customWidth="1"/>
    <col min="15109" max="15109" width="13.7109375" style="3" customWidth="1"/>
    <col min="15110" max="15110" width="12.140625" style="3" customWidth="1"/>
    <col min="15111" max="15111" width="13.5703125" style="3" customWidth="1"/>
    <col min="15112" max="15112" width="21.28515625" style="3" customWidth="1"/>
    <col min="15113" max="15360" width="9.140625" style="3"/>
    <col min="15361" max="15361" width="6.5703125" style="3" customWidth="1"/>
    <col min="15362" max="15362" width="39.42578125" style="3" customWidth="1"/>
    <col min="15363" max="15363" width="10" style="3" customWidth="1"/>
    <col min="15364" max="15364" width="11.85546875" style="3" customWidth="1"/>
    <col min="15365" max="15365" width="13.7109375" style="3" customWidth="1"/>
    <col min="15366" max="15366" width="12.140625" style="3" customWidth="1"/>
    <col min="15367" max="15367" width="13.5703125" style="3" customWidth="1"/>
    <col min="15368" max="15368" width="21.28515625" style="3" customWidth="1"/>
    <col min="15369" max="15616" width="9.140625" style="3"/>
    <col min="15617" max="15617" width="6.5703125" style="3" customWidth="1"/>
    <col min="15618" max="15618" width="39.42578125" style="3" customWidth="1"/>
    <col min="15619" max="15619" width="10" style="3" customWidth="1"/>
    <col min="15620" max="15620" width="11.85546875" style="3" customWidth="1"/>
    <col min="15621" max="15621" width="13.7109375" style="3" customWidth="1"/>
    <col min="15622" max="15622" width="12.140625" style="3" customWidth="1"/>
    <col min="15623" max="15623" width="13.5703125" style="3" customWidth="1"/>
    <col min="15624" max="15624" width="21.28515625" style="3" customWidth="1"/>
    <col min="15625" max="15872" width="9.140625" style="3"/>
    <col min="15873" max="15873" width="6.5703125" style="3" customWidth="1"/>
    <col min="15874" max="15874" width="39.42578125" style="3" customWidth="1"/>
    <col min="15875" max="15875" width="10" style="3" customWidth="1"/>
    <col min="15876" max="15876" width="11.85546875" style="3" customWidth="1"/>
    <col min="15877" max="15877" width="13.7109375" style="3" customWidth="1"/>
    <col min="15878" max="15878" width="12.140625" style="3" customWidth="1"/>
    <col min="15879" max="15879" width="13.5703125" style="3" customWidth="1"/>
    <col min="15880" max="15880" width="21.28515625" style="3" customWidth="1"/>
    <col min="15881" max="16128" width="9.140625" style="3"/>
    <col min="16129" max="16129" width="6.5703125" style="3" customWidth="1"/>
    <col min="16130" max="16130" width="39.42578125" style="3" customWidth="1"/>
    <col min="16131" max="16131" width="10" style="3" customWidth="1"/>
    <col min="16132" max="16132" width="11.85546875" style="3" customWidth="1"/>
    <col min="16133" max="16133" width="13.7109375" style="3" customWidth="1"/>
    <col min="16134" max="16134" width="12.140625" style="3" customWidth="1"/>
    <col min="16135" max="16135" width="13.5703125" style="3" customWidth="1"/>
    <col min="16136" max="16136" width="21.28515625" style="3" customWidth="1"/>
    <col min="16137" max="16384" width="9.140625" style="3"/>
  </cols>
  <sheetData>
    <row r="1" spans="1:9" ht="20.100000000000001" customHeight="1">
      <c r="A1" s="1"/>
      <c r="B1" s="2"/>
      <c r="C1" s="83"/>
      <c r="D1" s="84"/>
      <c r="E1" s="55"/>
      <c r="F1" s="2"/>
      <c r="G1" s="2"/>
      <c r="H1" s="2"/>
      <c r="I1" s="2"/>
    </row>
    <row r="2" spans="1:9" ht="20.100000000000001" customHeight="1">
      <c r="A2" s="4"/>
      <c r="B2" s="5"/>
      <c r="C2" s="84"/>
      <c r="D2" s="84"/>
      <c r="E2" s="56"/>
      <c r="F2" s="5"/>
      <c r="G2" s="5"/>
      <c r="H2" s="5"/>
      <c r="I2" s="5"/>
    </row>
    <row r="3" spans="1:9" ht="20.100000000000001" customHeight="1">
      <c r="A3" s="6"/>
      <c r="B3" s="7"/>
      <c r="C3" s="84"/>
      <c r="D3" s="84"/>
      <c r="E3" s="56"/>
      <c r="F3" s="7"/>
      <c r="G3" s="7"/>
      <c r="H3" s="7"/>
      <c r="I3" s="7"/>
    </row>
    <row r="4" spans="1:9" ht="20.100000000000001" customHeight="1">
      <c r="A4" s="6"/>
      <c r="B4" s="7"/>
      <c r="C4" s="84"/>
      <c r="D4" s="84"/>
      <c r="E4" s="56"/>
      <c r="F4" s="7"/>
      <c r="G4" s="7"/>
      <c r="H4" s="7"/>
      <c r="I4" s="7"/>
    </row>
    <row r="5" spans="1:9" ht="15.75">
      <c r="A5" s="86"/>
      <c r="B5" s="86"/>
      <c r="C5" s="86"/>
      <c r="D5" s="86"/>
      <c r="E5" s="86"/>
      <c r="F5" s="86"/>
      <c r="G5" s="46"/>
      <c r="H5" s="47"/>
      <c r="I5" s="47"/>
    </row>
    <row r="6" spans="1:9" ht="12.75">
      <c r="A6" s="8" t="s">
        <v>0</v>
      </c>
      <c r="B6" s="8"/>
      <c r="C6" s="8"/>
      <c r="D6" s="8"/>
      <c r="E6" s="8"/>
    </row>
    <row r="7" spans="1:9" ht="12.75">
      <c r="A7" s="87" t="s">
        <v>1</v>
      </c>
      <c r="B7" s="87"/>
      <c r="C7" s="87"/>
      <c r="D7" s="87"/>
      <c r="E7" s="87"/>
    </row>
    <row r="8" spans="1:9" ht="12.75">
      <c r="A8" s="8" t="s">
        <v>74</v>
      </c>
      <c r="B8" s="8"/>
      <c r="C8" s="8"/>
      <c r="D8" s="8"/>
      <c r="E8" s="8"/>
    </row>
    <row r="9" spans="1:9" ht="12.75">
      <c r="A9" s="8"/>
      <c r="B9" s="9"/>
      <c r="C9" s="9"/>
      <c r="D9" s="9"/>
      <c r="E9" s="9"/>
    </row>
    <row r="10" spans="1:9">
      <c r="A10" s="88"/>
      <c r="B10" s="88"/>
      <c r="C10" s="88"/>
      <c r="D10" s="88"/>
      <c r="E10" s="88"/>
    </row>
    <row r="11" spans="1:9">
      <c r="A11" s="88"/>
      <c r="B11" s="88"/>
      <c r="C11" s="88"/>
      <c r="D11" s="88"/>
      <c r="E11" s="88"/>
    </row>
    <row r="12" spans="1:9">
      <c r="A12" s="89"/>
      <c r="B12" s="90" t="s">
        <v>80</v>
      </c>
      <c r="C12" s="91"/>
      <c r="D12" s="91"/>
      <c r="E12" s="92"/>
      <c r="G12" s="54"/>
    </row>
    <row r="13" spans="1:9">
      <c r="A13" s="89"/>
      <c r="B13" s="10" t="s">
        <v>2</v>
      </c>
      <c r="C13" s="93" t="s">
        <v>3</v>
      </c>
      <c r="D13" s="93"/>
      <c r="E13" s="93"/>
    </row>
    <row r="14" spans="1:9">
      <c r="A14" s="89"/>
      <c r="B14" s="53" t="s">
        <v>4</v>
      </c>
      <c r="C14" s="93" t="s">
        <v>117</v>
      </c>
      <c r="D14" s="93"/>
      <c r="E14" s="93"/>
    </row>
    <row r="15" spans="1:9">
      <c r="A15" s="89"/>
      <c r="B15" s="53" t="s">
        <v>5</v>
      </c>
      <c r="C15" s="93" t="s">
        <v>117</v>
      </c>
      <c r="D15" s="93"/>
      <c r="E15" s="93"/>
    </row>
    <row r="16" spans="1:9">
      <c r="A16" s="14" t="s">
        <v>6</v>
      </c>
      <c r="B16" s="12" t="s">
        <v>7</v>
      </c>
      <c r="C16" s="94" t="s">
        <v>8</v>
      </c>
      <c r="D16" s="95"/>
      <c r="E16" s="96"/>
    </row>
    <row r="17" spans="1:7">
      <c r="A17" s="13" t="s">
        <v>9</v>
      </c>
      <c r="B17" s="12" t="s">
        <v>10</v>
      </c>
      <c r="C17" s="14" t="s">
        <v>11</v>
      </c>
      <c r="D17" s="14" t="s">
        <v>12</v>
      </c>
      <c r="E17" s="14" t="s">
        <v>13</v>
      </c>
    </row>
    <row r="18" spans="1:7">
      <c r="A18" s="19" t="s">
        <v>14</v>
      </c>
      <c r="B18" s="12" t="s">
        <v>15</v>
      </c>
      <c r="C18" s="15">
        <v>2</v>
      </c>
      <c r="D18" s="16">
        <v>1811.56</v>
      </c>
      <c r="E18" s="17">
        <f>D19+D20</f>
        <v>1643.0440000000001</v>
      </c>
    </row>
    <row r="19" spans="1:7">
      <c r="A19" s="19" t="s">
        <v>16</v>
      </c>
      <c r="B19" s="18" t="s">
        <v>110</v>
      </c>
      <c r="C19" s="19">
        <f>C18</f>
        <v>2</v>
      </c>
      <c r="D19" s="20">
        <v>1263.8800000000001</v>
      </c>
      <c r="E19" s="20">
        <f>C19*D19</f>
        <v>2527.7600000000002</v>
      </c>
    </row>
    <row r="20" spans="1:7">
      <c r="A20" s="19" t="s">
        <v>17</v>
      </c>
      <c r="B20" s="18" t="s">
        <v>68</v>
      </c>
      <c r="C20" s="19">
        <f>C18</f>
        <v>2</v>
      </c>
      <c r="D20" s="20">
        <f>D19*0.3</f>
        <v>379.16400000000004</v>
      </c>
      <c r="E20" s="20">
        <f t="shared" ref="E20:E22" si="0">C20*D20</f>
        <v>758.32800000000009</v>
      </c>
    </row>
    <row r="21" spans="1:7">
      <c r="A21" s="19" t="s">
        <v>18</v>
      </c>
      <c r="B21" s="18" t="s">
        <v>90</v>
      </c>
      <c r="C21" s="19"/>
      <c r="D21" s="20">
        <f>E18*20%/220</f>
        <v>1.4936763636363637</v>
      </c>
      <c r="E21" s="20">
        <f>C21*D21</f>
        <v>0</v>
      </c>
    </row>
    <row r="22" spans="1:7">
      <c r="A22" s="19" t="s">
        <v>19</v>
      </c>
      <c r="B22" s="18" t="s">
        <v>92</v>
      </c>
      <c r="C22" s="19"/>
      <c r="D22" s="20"/>
      <c r="E22" s="20">
        <f t="shared" si="0"/>
        <v>0</v>
      </c>
    </row>
    <row r="23" spans="1:7">
      <c r="A23" s="19" t="s">
        <v>20</v>
      </c>
      <c r="B23" s="18" t="s">
        <v>23</v>
      </c>
      <c r="C23" s="19"/>
      <c r="D23" s="20">
        <v>20.53</v>
      </c>
      <c r="E23" s="20">
        <f>C23*D23</f>
        <v>0</v>
      </c>
    </row>
    <row r="24" spans="1:7">
      <c r="A24" s="19" t="s">
        <v>21</v>
      </c>
      <c r="B24" s="18" t="s">
        <v>93</v>
      </c>
      <c r="C24" s="22"/>
      <c r="D24" s="51">
        <v>0</v>
      </c>
      <c r="E24" s="20">
        <f>D24/6</f>
        <v>0</v>
      </c>
    </row>
    <row r="25" spans="1:7">
      <c r="A25" s="19" t="s">
        <v>22</v>
      </c>
      <c r="B25" s="93" t="s">
        <v>95</v>
      </c>
      <c r="C25" s="93"/>
      <c r="D25" s="24"/>
      <c r="E25" s="25">
        <f>SUM(E19:E24)</f>
        <v>3286.0880000000002</v>
      </c>
      <c r="F25" s="21"/>
      <c r="G25" s="21"/>
    </row>
    <row r="26" spans="1:7">
      <c r="A26" s="14" t="s">
        <v>24</v>
      </c>
      <c r="B26" s="12" t="s">
        <v>26</v>
      </c>
      <c r="C26" s="22">
        <f>' 01 às 09 2ª à Sáb'!C29</f>
        <v>0.75</v>
      </c>
      <c r="D26" s="27"/>
      <c r="E26" s="26">
        <f>E25*C26</f>
        <v>2464.5660000000003</v>
      </c>
      <c r="F26" s="21"/>
      <c r="G26" s="21"/>
    </row>
    <row r="27" spans="1:7">
      <c r="A27" s="14" t="s">
        <v>25</v>
      </c>
      <c r="B27" s="12" t="s">
        <v>70</v>
      </c>
      <c r="C27" s="24"/>
      <c r="D27" s="24"/>
      <c r="E27" s="25">
        <f>SUM(E25:E26)</f>
        <v>5750.6540000000005</v>
      </c>
      <c r="F27" s="21"/>
      <c r="G27" s="21"/>
    </row>
    <row r="28" spans="1:7">
      <c r="A28" s="19" t="s">
        <v>27</v>
      </c>
      <c r="B28" s="12" t="s">
        <v>28</v>
      </c>
      <c r="C28" s="24"/>
      <c r="D28" s="24"/>
      <c r="E28" s="24"/>
      <c r="F28" s="21"/>
      <c r="G28" s="21"/>
    </row>
    <row r="29" spans="1:7">
      <c r="A29" s="14" t="s">
        <v>9</v>
      </c>
      <c r="B29" s="12" t="s">
        <v>71</v>
      </c>
      <c r="C29" s="14" t="s">
        <v>11</v>
      </c>
      <c r="D29" s="14" t="s">
        <v>12</v>
      </c>
      <c r="E29" s="14" t="s">
        <v>13</v>
      </c>
      <c r="F29" s="21"/>
    </row>
    <row r="30" spans="1:7">
      <c r="A30" s="19" t="s">
        <v>29</v>
      </c>
      <c r="B30" s="18" t="s">
        <v>30</v>
      </c>
      <c r="C30" s="19">
        <f>C18</f>
        <v>2</v>
      </c>
      <c r="D30" s="28">
        <v>50</v>
      </c>
      <c r="E30" s="20">
        <f>C30*D30</f>
        <v>100</v>
      </c>
      <c r="F30" s="23"/>
      <c r="G30" s="21"/>
    </row>
    <row r="31" spans="1:7">
      <c r="A31" s="19" t="s">
        <v>31</v>
      </c>
      <c r="B31" s="18" t="s">
        <v>72</v>
      </c>
      <c r="C31" s="19">
        <f>C18</f>
        <v>2</v>
      </c>
      <c r="D31" s="28">
        <v>45</v>
      </c>
      <c r="E31" s="20">
        <f>C31*D31</f>
        <v>90</v>
      </c>
      <c r="F31" s="23"/>
      <c r="G31" s="21"/>
    </row>
    <row r="32" spans="1:7">
      <c r="A32" s="19" t="s">
        <v>32</v>
      </c>
      <c r="B32" s="18" t="s">
        <v>76</v>
      </c>
      <c r="C32" s="19">
        <v>1</v>
      </c>
      <c r="D32" s="28">
        <v>20</v>
      </c>
      <c r="E32" s="20">
        <f>C32*D32</f>
        <v>20</v>
      </c>
      <c r="F32" s="23"/>
      <c r="G32" s="21"/>
    </row>
    <row r="33" spans="1:8">
      <c r="A33" s="19" t="s">
        <v>33</v>
      </c>
      <c r="B33" s="18" t="s">
        <v>73</v>
      </c>
      <c r="C33" s="19">
        <v>1</v>
      </c>
      <c r="D33" s="28">
        <v>30</v>
      </c>
      <c r="E33" s="20">
        <f>D33</f>
        <v>30</v>
      </c>
      <c r="F33" s="23"/>
      <c r="G33" s="21"/>
    </row>
    <row r="34" spans="1:8">
      <c r="A34" s="19" t="s">
        <v>35</v>
      </c>
      <c r="B34" s="18" t="s">
        <v>34</v>
      </c>
      <c r="C34" s="19">
        <f>C18</f>
        <v>2</v>
      </c>
      <c r="D34" s="28">
        <v>25</v>
      </c>
      <c r="E34" s="20">
        <f>C34*D34</f>
        <v>50</v>
      </c>
      <c r="F34" s="23"/>
      <c r="G34" s="21"/>
    </row>
    <row r="35" spans="1:8">
      <c r="A35" s="19" t="s">
        <v>37</v>
      </c>
      <c r="B35" s="18" t="s">
        <v>36</v>
      </c>
      <c r="C35" s="19">
        <f>C18</f>
        <v>2</v>
      </c>
      <c r="D35" s="28">
        <v>12</v>
      </c>
      <c r="E35" s="20">
        <f>C35*D35</f>
        <v>24</v>
      </c>
      <c r="F35" s="23"/>
      <c r="G35" s="21"/>
    </row>
    <row r="36" spans="1:8">
      <c r="A36" s="19" t="s">
        <v>39</v>
      </c>
      <c r="B36" s="18" t="s">
        <v>38</v>
      </c>
      <c r="C36" s="19">
        <v>30</v>
      </c>
      <c r="D36" s="28">
        <v>25.03</v>
      </c>
      <c r="E36" s="20">
        <f>C36*D36</f>
        <v>750.90000000000009</v>
      </c>
      <c r="F36" s="23"/>
      <c r="G36" s="21"/>
    </row>
    <row r="37" spans="1:8">
      <c r="A37" s="19" t="s">
        <v>41</v>
      </c>
      <c r="B37" s="18" t="s">
        <v>40</v>
      </c>
      <c r="C37" s="19">
        <f>C36*2</f>
        <v>60</v>
      </c>
      <c r="D37" s="28">
        <v>4.3</v>
      </c>
      <c r="E37" s="20">
        <f>G37-F37</f>
        <v>106.33439999999999</v>
      </c>
      <c r="F37" s="23">
        <f>C18*D19*6%</f>
        <v>151.66560000000001</v>
      </c>
      <c r="G37" s="23">
        <f>C37*D37</f>
        <v>258</v>
      </c>
      <c r="H37" s="21">
        <f>431*6%</f>
        <v>25.86</v>
      </c>
    </row>
    <row r="38" spans="1:8">
      <c r="A38" s="19" t="s">
        <v>43</v>
      </c>
      <c r="B38" s="18" t="s">
        <v>42</v>
      </c>
      <c r="C38" s="19">
        <f>C18</f>
        <v>2</v>
      </c>
      <c r="D38" s="28">
        <v>12</v>
      </c>
      <c r="E38" s="20">
        <f>C38*D38</f>
        <v>24</v>
      </c>
    </row>
    <row r="39" spans="1:8">
      <c r="A39" s="19" t="s">
        <v>45</v>
      </c>
      <c r="B39" s="18" t="s">
        <v>91</v>
      </c>
      <c r="C39" s="19">
        <v>15</v>
      </c>
      <c r="D39" s="30">
        <f>(D19+D20)/220*1.5</f>
        <v>11.202572727272727</v>
      </c>
      <c r="E39" s="20">
        <f>C39*D39</f>
        <v>168.03859090909091</v>
      </c>
    </row>
    <row r="40" spans="1:8">
      <c r="A40" s="19" t="s">
        <v>46</v>
      </c>
      <c r="B40" s="18" t="s">
        <v>44</v>
      </c>
      <c r="C40" s="19">
        <f>C18</f>
        <v>2</v>
      </c>
      <c r="D40" s="30">
        <v>90</v>
      </c>
      <c r="E40" s="20">
        <f>C40*D40</f>
        <v>180</v>
      </c>
    </row>
    <row r="41" spans="1:8">
      <c r="A41" s="14" t="s">
        <v>47</v>
      </c>
      <c r="B41" s="12" t="s">
        <v>77</v>
      </c>
      <c r="C41" s="24"/>
      <c r="D41" s="28"/>
      <c r="E41" s="31">
        <f>SUM(E30:E40)</f>
        <v>1543.272990909091</v>
      </c>
    </row>
    <row r="42" spans="1:8">
      <c r="A42" s="14" t="s">
        <v>98</v>
      </c>
      <c r="B42" s="12" t="s">
        <v>78</v>
      </c>
      <c r="C42" s="27"/>
      <c r="D42" s="32"/>
      <c r="E42" s="31">
        <f>E27+E41</f>
        <v>7293.9269909090917</v>
      </c>
    </row>
    <row r="43" spans="1:8">
      <c r="A43" s="14" t="s">
        <v>48</v>
      </c>
      <c r="B43" s="18" t="s">
        <v>49</v>
      </c>
      <c r="C43" s="22">
        <f>' 01 às 09 2ª à Sáb'!C45</f>
        <v>0.05</v>
      </c>
      <c r="D43" s="28"/>
      <c r="E43" s="20">
        <f>E42*C43</f>
        <v>364.69634954545461</v>
      </c>
    </row>
    <row r="44" spans="1:8">
      <c r="A44" s="14" t="s">
        <v>50</v>
      </c>
      <c r="B44" s="18" t="s">
        <v>51</v>
      </c>
      <c r="C44" s="22">
        <f>' 01 às 09 2ª à Sáb'!C46</f>
        <v>4.095E-2</v>
      </c>
      <c r="D44" s="28"/>
      <c r="E44" s="20">
        <f>E42*C44</f>
        <v>298.68631027772733</v>
      </c>
    </row>
    <row r="45" spans="1:8">
      <c r="A45" s="14" t="s">
        <v>52</v>
      </c>
      <c r="B45" s="12" t="s">
        <v>53</v>
      </c>
      <c r="C45" s="24"/>
      <c r="D45" s="22"/>
      <c r="E45" s="31">
        <f>SUM(E42:E44)</f>
        <v>7957.3096507322734</v>
      </c>
    </row>
    <row r="46" spans="1:8">
      <c r="A46" s="14" t="s">
        <v>54</v>
      </c>
      <c r="B46" s="97" t="s">
        <v>79</v>
      </c>
      <c r="C46" s="98"/>
      <c r="D46" s="98"/>
      <c r="E46" s="99"/>
    </row>
    <row r="47" spans="1:8">
      <c r="A47" s="14" t="s">
        <v>9</v>
      </c>
      <c r="B47" s="12" t="s">
        <v>10</v>
      </c>
      <c r="C47" s="24"/>
      <c r="D47" s="24"/>
      <c r="E47" s="31" t="s">
        <v>13</v>
      </c>
    </row>
    <row r="48" spans="1:8">
      <c r="A48" s="14" t="s">
        <v>55</v>
      </c>
      <c r="B48" s="18" t="s">
        <v>56</v>
      </c>
      <c r="C48" s="22">
        <v>0.03</v>
      </c>
      <c r="D48" s="24"/>
      <c r="E48" s="20">
        <f>E52*C48</f>
        <v>255.7251</v>
      </c>
    </row>
    <row r="49" spans="1:9">
      <c r="A49" s="14" t="s">
        <v>57</v>
      </c>
      <c r="B49" s="18" t="s">
        <v>58</v>
      </c>
      <c r="C49" s="22">
        <v>6.4999999999999997E-3</v>
      </c>
      <c r="D49" s="24"/>
      <c r="E49" s="20">
        <f>E52*C49</f>
        <v>55.407105000000001</v>
      </c>
    </row>
    <row r="50" spans="1:9">
      <c r="A50" s="14" t="s">
        <v>59</v>
      </c>
      <c r="B50" s="18" t="s">
        <v>60</v>
      </c>
      <c r="C50" s="22">
        <v>0.03</v>
      </c>
      <c r="D50" s="34"/>
      <c r="E50" s="26">
        <f>E52*C50</f>
        <v>255.7251</v>
      </c>
    </row>
    <row r="51" spans="1:9">
      <c r="A51" s="14" t="s">
        <v>61</v>
      </c>
      <c r="B51" s="12" t="s">
        <v>62</v>
      </c>
      <c r="C51" s="57">
        <f>SUM(C48:C50)</f>
        <v>6.6500000000000004E-2</v>
      </c>
      <c r="D51" s="34"/>
      <c r="E51" s="25">
        <f>SUM(E48:E50)</f>
        <v>566.857305</v>
      </c>
    </row>
    <row r="52" spans="1:9">
      <c r="A52" s="14" t="s">
        <v>63</v>
      </c>
      <c r="B52" s="12" t="s">
        <v>64</v>
      </c>
      <c r="C52" s="34"/>
      <c r="D52" s="34"/>
      <c r="E52" s="25">
        <f>ROUND((E45/0.9335),2)</f>
        <v>8524.17</v>
      </c>
      <c r="G52" s="35"/>
      <c r="I52" s="36"/>
    </row>
    <row r="53" spans="1:9">
      <c r="A53" s="33"/>
      <c r="B53" s="43"/>
      <c r="C53" s="44"/>
      <c r="D53" s="44"/>
      <c r="E53" s="45"/>
      <c r="G53" s="35"/>
      <c r="I53" s="36"/>
    </row>
    <row r="54" spans="1:9">
      <c r="A54" s="37"/>
      <c r="B54" s="37"/>
      <c r="C54" s="85" t="s">
        <v>112</v>
      </c>
      <c r="D54" s="85"/>
      <c r="E54" s="85"/>
      <c r="G54" s="38"/>
    </row>
    <row r="55" spans="1:9">
      <c r="A55" s="39"/>
      <c r="B55" s="40"/>
      <c r="C55" s="40"/>
      <c r="D55" s="40"/>
      <c r="E55" s="40"/>
      <c r="G55" s="29"/>
    </row>
    <row r="56" spans="1:9" customFormat="1" ht="15">
      <c r="A56" s="42"/>
      <c r="B56" s="77"/>
      <c r="C56" s="77"/>
      <c r="D56" s="77"/>
      <c r="E56" s="77"/>
    </row>
    <row r="57" spans="1:9" customFormat="1" ht="15">
      <c r="A57" s="40" t="s">
        <v>101</v>
      </c>
      <c r="B57" s="40"/>
      <c r="C57" s="40"/>
      <c r="D57" s="40"/>
      <c r="E57" s="40"/>
    </row>
    <row r="58" spans="1:9" customFormat="1" ht="15">
      <c r="A58" s="81" t="s">
        <v>102</v>
      </c>
      <c r="B58" s="81"/>
      <c r="C58" s="81"/>
      <c r="D58" s="81"/>
      <c r="E58" s="81"/>
    </row>
    <row r="59" spans="1:9" customFormat="1" ht="15">
      <c r="A59" s="81" t="s">
        <v>65</v>
      </c>
      <c r="B59" s="81"/>
    </row>
    <row r="60" spans="1:9" customFormat="1" ht="15">
      <c r="A60" s="76"/>
      <c r="B60" s="76"/>
    </row>
    <row r="61" spans="1:9" customFormat="1" ht="15">
      <c r="A61" s="80" t="s">
        <v>111</v>
      </c>
      <c r="B61" s="65"/>
      <c r="C61" s="65"/>
      <c r="D61" s="65"/>
      <c r="E61" s="65"/>
    </row>
    <row r="62" spans="1:9">
      <c r="B62" s="42"/>
      <c r="C62" s="42"/>
      <c r="D62" s="42"/>
      <c r="E62" s="42"/>
    </row>
    <row r="63" spans="1:9">
      <c r="A63" s="100"/>
      <c r="B63" s="100"/>
      <c r="C63" s="100"/>
      <c r="D63" s="100"/>
      <c r="E63" s="100"/>
    </row>
    <row r="64" spans="1:9">
      <c r="A64" s="100"/>
      <c r="B64" s="100"/>
      <c r="C64" s="100"/>
      <c r="D64" s="100"/>
      <c r="E64" s="100"/>
    </row>
    <row r="65" spans="1:5">
      <c r="A65" s="100"/>
      <c r="B65" s="100"/>
      <c r="C65" s="100"/>
      <c r="D65" s="100"/>
      <c r="E65" s="100"/>
    </row>
    <row r="67" spans="1:5" ht="12.75">
      <c r="A67" s="82"/>
      <c r="B67" s="82"/>
      <c r="C67" s="82"/>
      <c r="D67" s="82"/>
      <c r="E67" s="82"/>
    </row>
    <row r="72" spans="1:5" ht="12.75">
      <c r="A72" s="82"/>
      <c r="B72" s="82"/>
      <c r="C72" s="82"/>
      <c r="D72" s="82"/>
      <c r="E72" s="82"/>
    </row>
    <row r="73" spans="1:5" ht="12.75">
      <c r="A73" s="82"/>
      <c r="B73" s="82"/>
      <c r="C73" s="82"/>
      <c r="D73" s="82"/>
      <c r="E73" s="82"/>
    </row>
  </sheetData>
  <mergeCells count="24">
    <mergeCell ref="C13:E13"/>
    <mergeCell ref="C14:E14"/>
    <mergeCell ref="C15:E15"/>
    <mergeCell ref="A73:E73"/>
    <mergeCell ref="C1:D1"/>
    <mergeCell ref="C2:D2"/>
    <mergeCell ref="C3:D3"/>
    <mergeCell ref="C4:D4"/>
    <mergeCell ref="C16:E16"/>
    <mergeCell ref="B25:C25"/>
    <mergeCell ref="B46:E46"/>
    <mergeCell ref="C54:E54"/>
    <mergeCell ref="A63:E63"/>
    <mergeCell ref="A64:E64"/>
    <mergeCell ref="A5:F5"/>
    <mergeCell ref="A7:E7"/>
    <mergeCell ref="A10:E11"/>
    <mergeCell ref="A12:A15"/>
    <mergeCell ref="B12:E12"/>
    <mergeCell ref="A58:E58"/>
    <mergeCell ref="A59:B59"/>
    <mergeCell ref="A65:E65"/>
    <mergeCell ref="A67:E67"/>
    <mergeCell ref="A72:E72"/>
  </mergeCells>
  <phoneticPr fontId="30" type="noConversion"/>
  <pageMargins left="0.511811024" right="0.511811024" top="0.78740157499999996" bottom="0.78740157499999996" header="0.31496062000000002" footer="0.31496062000000002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73"/>
  <sheetViews>
    <sheetView tabSelected="1" topLeftCell="A5" workbookViewId="0">
      <selection activeCell="C16" sqref="C16:E16"/>
    </sheetView>
  </sheetViews>
  <sheetFormatPr defaultRowHeight="12"/>
  <cols>
    <col min="1" max="1" width="6" style="3" customWidth="1"/>
    <col min="2" max="2" width="42" style="3" customWidth="1"/>
    <col min="3" max="3" width="10" style="3" customWidth="1"/>
    <col min="4" max="4" width="11.85546875" style="3" customWidth="1"/>
    <col min="5" max="5" width="13.7109375" style="3" customWidth="1"/>
    <col min="6" max="6" width="12.140625" style="3" customWidth="1"/>
    <col min="7" max="7" width="13.5703125" style="3" customWidth="1"/>
    <col min="8" max="8" width="21.28515625" style="3" customWidth="1"/>
    <col min="9" max="256" width="9.140625" style="3"/>
    <col min="257" max="257" width="6.5703125" style="3" customWidth="1"/>
    <col min="258" max="258" width="39.42578125" style="3" customWidth="1"/>
    <col min="259" max="259" width="10" style="3" customWidth="1"/>
    <col min="260" max="260" width="11.85546875" style="3" customWidth="1"/>
    <col min="261" max="261" width="13.7109375" style="3" customWidth="1"/>
    <col min="262" max="262" width="12.140625" style="3" customWidth="1"/>
    <col min="263" max="263" width="13.5703125" style="3" customWidth="1"/>
    <col min="264" max="264" width="21.28515625" style="3" customWidth="1"/>
    <col min="265" max="512" width="9.140625" style="3"/>
    <col min="513" max="513" width="6.5703125" style="3" customWidth="1"/>
    <col min="514" max="514" width="39.42578125" style="3" customWidth="1"/>
    <col min="515" max="515" width="10" style="3" customWidth="1"/>
    <col min="516" max="516" width="11.85546875" style="3" customWidth="1"/>
    <col min="517" max="517" width="13.7109375" style="3" customWidth="1"/>
    <col min="518" max="518" width="12.140625" style="3" customWidth="1"/>
    <col min="519" max="519" width="13.5703125" style="3" customWidth="1"/>
    <col min="520" max="520" width="21.28515625" style="3" customWidth="1"/>
    <col min="521" max="768" width="9.140625" style="3"/>
    <col min="769" max="769" width="6.5703125" style="3" customWidth="1"/>
    <col min="770" max="770" width="39.42578125" style="3" customWidth="1"/>
    <col min="771" max="771" width="10" style="3" customWidth="1"/>
    <col min="772" max="772" width="11.85546875" style="3" customWidth="1"/>
    <col min="773" max="773" width="13.7109375" style="3" customWidth="1"/>
    <col min="774" max="774" width="12.140625" style="3" customWidth="1"/>
    <col min="775" max="775" width="13.5703125" style="3" customWidth="1"/>
    <col min="776" max="776" width="21.28515625" style="3" customWidth="1"/>
    <col min="777" max="1024" width="9.140625" style="3"/>
    <col min="1025" max="1025" width="6.5703125" style="3" customWidth="1"/>
    <col min="1026" max="1026" width="39.42578125" style="3" customWidth="1"/>
    <col min="1027" max="1027" width="10" style="3" customWidth="1"/>
    <col min="1028" max="1028" width="11.85546875" style="3" customWidth="1"/>
    <col min="1029" max="1029" width="13.7109375" style="3" customWidth="1"/>
    <col min="1030" max="1030" width="12.140625" style="3" customWidth="1"/>
    <col min="1031" max="1031" width="13.5703125" style="3" customWidth="1"/>
    <col min="1032" max="1032" width="21.28515625" style="3" customWidth="1"/>
    <col min="1033" max="1280" width="9.140625" style="3"/>
    <col min="1281" max="1281" width="6.5703125" style="3" customWidth="1"/>
    <col min="1282" max="1282" width="39.42578125" style="3" customWidth="1"/>
    <col min="1283" max="1283" width="10" style="3" customWidth="1"/>
    <col min="1284" max="1284" width="11.85546875" style="3" customWidth="1"/>
    <col min="1285" max="1285" width="13.7109375" style="3" customWidth="1"/>
    <col min="1286" max="1286" width="12.140625" style="3" customWidth="1"/>
    <col min="1287" max="1287" width="13.5703125" style="3" customWidth="1"/>
    <col min="1288" max="1288" width="21.28515625" style="3" customWidth="1"/>
    <col min="1289" max="1536" width="9.140625" style="3"/>
    <col min="1537" max="1537" width="6.5703125" style="3" customWidth="1"/>
    <col min="1538" max="1538" width="39.42578125" style="3" customWidth="1"/>
    <col min="1539" max="1539" width="10" style="3" customWidth="1"/>
    <col min="1540" max="1540" width="11.85546875" style="3" customWidth="1"/>
    <col min="1541" max="1541" width="13.7109375" style="3" customWidth="1"/>
    <col min="1542" max="1542" width="12.140625" style="3" customWidth="1"/>
    <col min="1543" max="1543" width="13.5703125" style="3" customWidth="1"/>
    <col min="1544" max="1544" width="21.28515625" style="3" customWidth="1"/>
    <col min="1545" max="1792" width="9.140625" style="3"/>
    <col min="1793" max="1793" width="6.5703125" style="3" customWidth="1"/>
    <col min="1794" max="1794" width="39.42578125" style="3" customWidth="1"/>
    <col min="1795" max="1795" width="10" style="3" customWidth="1"/>
    <col min="1796" max="1796" width="11.85546875" style="3" customWidth="1"/>
    <col min="1797" max="1797" width="13.7109375" style="3" customWidth="1"/>
    <col min="1798" max="1798" width="12.140625" style="3" customWidth="1"/>
    <col min="1799" max="1799" width="13.5703125" style="3" customWidth="1"/>
    <col min="1800" max="1800" width="21.28515625" style="3" customWidth="1"/>
    <col min="1801" max="2048" width="9.140625" style="3"/>
    <col min="2049" max="2049" width="6.5703125" style="3" customWidth="1"/>
    <col min="2050" max="2050" width="39.42578125" style="3" customWidth="1"/>
    <col min="2051" max="2051" width="10" style="3" customWidth="1"/>
    <col min="2052" max="2052" width="11.85546875" style="3" customWidth="1"/>
    <col min="2053" max="2053" width="13.7109375" style="3" customWidth="1"/>
    <col min="2054" max="2054" width="12.140625" style="3" customWidth="1"/>
    <col min="2055" max="2055" width="13.5703125" style="3" customWidth="1"/>
    <col min="2056" max="2056" width="21.28515625" style="3" customWidth="1"/>
    <col min="2057" max="2304" width="9.140625" style="3"/>
    <col min="2305" max="2305" width="6.5703125" style="3" customWidth="1"/>
    <col min="2306" max="2306" width="39.42578125" style="3" customWidth="1"/>
    <col min="2307" max="2307" width="10" style="3" customWidth="1"/>
    <col min="2308" max="2308" width="11.85546875" style="3" customWidth="1"/>
    <col min="2309" max="2309" width="13.7109375" style="3" customWidth="1"/>
    <col min="2310" max="2310" width="12.140625" style="3" customWidth="1"/>
    <col min="2311" max="2311" width="13.5703125" style="3" customWidth="1"/>
    <col min="2312" max="2312" width="21.28515625" style="3" customWidth="1"/>
    <col min="2313" max="2560" width="9.140625" style="3"/>
    <col min="2561" max="2561" width="6.5703125" style="3" customWidth="1"/>
    <col min="2562" max="2562" width="39.42578125" style="3" customWidth="1"/>
    <col min="2563" max="2563" width="10" style="3" customWidth="1"/>
    <col min="2564" max="2564" width="11.85546875" style="3" customWidth="1"/>
    <col min="2565" max="2565" width="13.7109375" style="3" customWidth="1"/>
    <col min="2566" max="2566" width="12.140625" style="3" customWidth="1"/>
    <col min="2567" max="2567" width="13.5703125" style="3" customWidth="1"/>
    <col min="2568" max="2568" width="21.28515625" style="3" customWidth="1"/>
    <col min="2569" max="2816" width="9.140625" style="3"/>
    <col min="2817" max="2817" width="6.5703125" style="3" customWidth="1"/>
    <col min="2818" max="2818" width="39.42578125" style="3" customWidth="1"/>
    <col min="2819" max="2819" width="10" style="3" customWidth="1"/>
    <col min="2820" max="2820" width="11.85546875" style="3" customWidth="1"/>
    <col min="2821" max="2821" width="13.7109375" style="3" customWidth="1"/>
    <col min="2822" max="2822" width="12.140625" style="3" customWidth="1"/>
    <col min="2823" max="2823" width="13.5703125" style="3" customWidth="1"/>
    <col min="2824" max="2824" width="21.28515625" style="3" customWidth="1"/>
    <col min="2825" max="3072" width="9.140625" style="3"/>
    <col min="3073" max="3073" width="6.5703125" style="3" customWidth="1"/>
    <col min="3074" max="3074" width="39.42578125" style="3" customWidth="1"/>
    <col min="3075" max="3075" width="10" style="3" customWidth="1"/>
    <col min="3076" max="3076" width="11.85546875" style="3" customWidth="1"/>
    <col min="3077" max="3077" width="13.7109375" style="3" customWidth="1"/>
    <col min="3078" max="3078" width="12.140625" style="3" customWidth="1"/>
    <col min="3079" max="3079" width="13.5703125" style="3" customWidth="1"/>
    <col min="3080" max="3080" width="21.28515625" style="3" customWidth="1"/>
    <col min="3081" max="3328" width="9.140625" style="3"/>
    <col min="3329" max="3329" width="6.5703125" style="3" customWidth="1"/>
    <col min="3330" max="3330" width="39.42578125" style="3" customWidth="1"/>
    <col min="3331" max="3331" width="10" style="3" customWidth="1"/>
    <col min="3332" max="3332" width="11.85546875" style="3" customWidth="1"/>
    <col min="3333" max="3333" width="13.7109375" style="3" customWidth="1"/>
    <col min="3334" max="3334" width="12.140625" style="3" customWidth="1"/>
    <col min="3335" max="3335" width="13.5703125" style="3" customWidth="1"/>
    <col min="3336" max="3336" width="21.28515625" style="3" customWidth="1"/>
    <col min="3337" max="3584" width="9.140625" style="3"/>
    <col min="3585" max="3585" width="6.5703125" style="3" customWidth="1"/>
    <col min="3586" max="3586" width="39.42578125" style="3" customWidth="1"/>
    <col min="3587" max="3587" width="10" style="3" customWidth="1"/>
    <col min="3588" max="3588" width="11.85546875" style="3" customWidth="1"/>
    <col min="3589" max="3589" width="13.7109375" style="3" customWidth="1"/>
    <col min="3590" max="3590" width="12.140625" style="3" customWidth="1"/>
    <col min="3591" max="3591" width="13.5703125" style="3" customWidth="1"/>
    <col min="3592" max="3592" width="21.28515625" style="3" customWidth="1"/>
    <col min="3593" max="3840" width="9.140625" style="3"/>
    <col min="3841" max="3841" width="6.5703125" style="3" customWidth="1"/>
    <col min="3842" max="3842" width="39.42578125" style="3" customWidth="1"/>
    <col min="3843" max="3843" width="10" style="3" customWidth="1"/>
    <col min="3844" max="3844" width="11.85546875" style="3" customWidth="1"/>
    <col min="3845" max="3845" width="13.7109375" style="3" customWidth="1"/>
    <col min="3846" max="3846" width="12.140625" style="3" customWidth="1"/>
    <col min="3847" max="3847" width="13.5703125" style="3" customWidth="1"/>
    <col min="3848" max="3848" width="21.28515625" style="3" customWidth="1"/>
    <col min="3849" max="4096" width="9.140625" style="3"/>
    <col min="4097" max="4097" width="6.5703125" style="3" customWidth="1"/>
    <col min="4098" max="4098" width="39.42578125" style="3" customWidth="1"/>
    <col min="4099" max="4099" width="10" style="3" customWidth="1"/>
    <col min="4100" max="4100" width="11.85546875" style="3" customWidth="1"/>
    <col min="4101" max="4101" width="13.7109375" style="3" customWidth="1"/>
    <col min="4102" max="4102" width="12.140625" style="3" customWidth="1"/>
    <col min="4103" max="4103" width="13.5703125" style="3" customWidth="1"/>
    <col min="4104" max="4104" width="21.28515625" style="3" customWidth="1"/>
    <col min="4105" max="4352" width="9.140625" style="3"/>
    <col min="4353" max="4353" width="6.5703125" style="3" customWidth="1"/>
    <col min="4354" max="4354" width="39.42578125" style="3" customWidth="1"/>
    <col min="4355" max="4355" width="10" style="3" customWidth="1"/>
    <col min="4356" max="4356" width="11.85546875" style="3" customWidth="1"/>
    <col min="4357" max="4357" width="13.7109375" style="3" customWidth="1"/>
    <col min="4358" max="4358" width="12.140625" style="3" customWidth="1"/>
    <col min="4359" max="4359" width="13.5703125" style="3" customWidth="1"/>
    <col min="4360" max="4360" width="21.28515625" style="3" customWidth="1"/>
    <col min="4361" max="4608" width="9.140625" style="3"/>
    <col min="4609" max="4609" width="6.5703125" style="3" customWidth="1"/>
    <col min="4610" max="4610" width="39.42578125" style="3" customWidth="1"/>
    <col min="4611" max="4611" width="10" style="3" customWidth="1"/>
    <col min="4612" max="4612" width="11.85546875" style="3" customWidth="1"/>
    <col min="4613" max="4613" width="13.7109375" style="3" customWidth="1"/>
    <col min="4614" max="4614" width="12.140625" style="3" customWidth="1"/>
    <col min="4615" max="4615" width="13.5703125" style="3" customWidth="1"/>
    <col min="4616" max="4616" width="21.28515625" style="3" customWidth="1"/>
    <col min="4617" max="4864" width="9.140625" style="3"/>
    <col min="4865" max="4865" width="6.5703125" style="3" customWidth="1"/>
    <col min="4866" max="4866" width="39.42578125" style="3" customWidth="1"/>
    <col min="4867" max="4867" width="10" style="3" customWidth="1"/>
    <col min="4868" max="4868" width="11.85546875" style="3" customWidth="1"/>
    <col min="4869" max="4869" width="13.7109375" style="3" customWidth="1"/>
    <col min="4870" max="4870" width="12.140625" style="3" customWidth="1"/>
    <col min="4871" max="4871" width="13.5703125" style="3" customWidth="1"/>
    <col min="4872" max="4872" width="21.28515625" style="3" customWidth="1"/>
    <col min="4873" max="5120" width="9.140625" style="3"/>
    <col min="5121" max="5121" width="6.5703125" style="3" customWidth="1"/>
    <col min="5122" max="5122" width="39.42578125" style="3" customWidth="1"/>
    <col min="5123" max="5123" width="10" style="3" customWidth="1"/>
    <col min="5124" max="5124" width="11.85546875" style="3" customWidth="1"/>
    <col min="5125" max="5125" width="13.7109375" style="3" customWidth="1"/>
    <col min="5126" max="5126" width="12.140625" style="3" customWidth="1"/>
    <col min="5127" max="5127" width="13.5703125" style="3" customWidth="1"/>
    <col min="5128" max="5128" width="21.28515625" style="3" customWidth="1"/>
    <col min="5129" max="5376" width="9.140625" style="3"/>
    <col min="5377" max="5377" width="6.5703125" style="3" customWidth="1"/>
    <col min="5378" max="5378" width="39.42578125" style="3" customWidth="1"/>
    <col min="5379" max="5379" width="10" style="3" customWidth="1"/>
    <col min="5380" max="5380" width="11.85546875" style="3" customWidth="1"/>
    <col min="5381" max="5381" width="13.7109375" style="3" customWidth="1"/>
    <col min="5382" max="5382" width="12.140625" style="3" customWidth="1"/>
    <col min="5383" max="5383" width="13.5703125" style="3" customWidth="1"/>
    <col min="5384" max="5384" width="21.28515625" style="3" customWidth="1"/>
    <col min="5385" max="5632" width="9.140625" style="3"/>
    <col min="5633" max="5633" width="6.5703125" style="3" customWidth="1"/>
    <col min="5634" max="5634" width="39.42578125" style="3" customWidth="1"/>
    <col min="5635" max="5635" width="10" style="3" customWidth="1"/>
    <col min="5636" max="5636" width="11.85546875" style="3" customWidth="1"/>
    <col min="5637" max="5637" width="13.7109375" style="3" customWidth="1"/>
    <col min="5638" max="5638" width="12.140625" style="3" customWidth="1"/>
    <col min="5639" max="5639" width="13.5703125" style="3" customWidth="1"/>
    <col min="5640" max="5640" width="21.28515625" style="3" customWidth="1"/>
    <col min="5641" max="5888" width="9.140625" style="3"/>
    <col min="5889" max="5889" width="6.5703125" style="3" customWidth="1"/>
    <col min="5890" max="5890" width="39.42578125" style="3" customWidth="1"/>
    <col min="5891" max="5891" width="10" style="3" customWidth="1"/>
    <col min="5892" max="5892" width="11.85546875" style="3" customWidth="1"/>
    <col min="5893" max="5893" width="13.7109375" style="3" customWidth="1"/>
    <col min="5894" max="5894" width="12.140625" style="3" customWidth="1"/>
    <col min="5895" max="5895" width="13.5703125" style="3" customWidth="1"/>
    <col min="5896" max="5896" width="21.28515625" style="3" customWidth="1"/>
    <col min="5897" max="6144" width="9.140625" style="3"/>
    <col min="6145" max="6145" width="6.5703125" style="3" customWidth="1"/>
    <col min="6146" max="6146" width="39.42578125" style="3" customWidth="1"/>
    <col min="6147" max="6147" width="10" style="3" customWidth="1"/>
    <col min="6148" max="6148" width="11.85546875" style="3" customWidth="1"/>
    <col min="6149" max="6149" width="13.7109375" style="3" customWidth="1"/>
    <col min="6150" max="6150" width="12.140625" style="3" customWidth="1"/>
    <col min="6151" max="6151" width="13.5703125" style="3" customWidth="1"/>
    <col min="6152" max="6152" width="21.28515625" style="3" customWidth="1"/>
    <col min="6153" max="6400" width="9.140625" style="3"/>
    <col min="6401" max="6401" width="6.5703125" style="3" customWidth="1"/>
    <col min="6402" max="6402" width="39.42578125" style="3" customWidth="1"/>
    <col min="6403" max="6403" width="10" style="3" customWidth="1"/>
    <col min="6404" max="6404" width="11.85546875" style="3" customWidth="1"/>
    <col min="6405" max="6405" width="13.7109375" style="3" customWidth="1"/>
    <col min="6406" max="6406" width="12.140625" style="3" customWidth="1"/>
    <col min="6407" max="6407" width="13.5703125" style="3" customWidth="1"/>
    <col min="6408" max="6408" width="21.28515625" style="3" customWidth="1"/>
    <col min="6409" max="6656" width="9.140625" style="3"/>
    <col min="6657" max="6657" width="6.5703125" style="3" customWidth="1"/>
    <col min="6658" max="6658" width="39.42578125" style="3" customWidth="1"/>
    <col min="6659" max="6659" width="10" style="3" customWidth="1"/>
    <col min="6660" max="6660" width="11.85546875" style="3" customWidth="1"/>
    <col min="6661" max="6661" width="13.7109375" style="3" customWidth="1"/>
    <col min="6662" max="6662" width="12.140625" style="3" customWidth="1"/>
    <col min="6663" max="6663" width="13.5703125" style="3" customWidth="1"/>
    <col min="6664" max="6664" width="21.28515625" style="3" customWidth="1"/>
    <col min="6665" max="6912" width="9.140625" style="3"/>
    <col min="6913" max="6913" width="6.5703125" style="3" customWidth="1"/>
    <col min="6914" max="6914" width="39.42578125" style="3" customWidth="1"/>
    <col min="6915" max="6915" width="10" style="3" customWidth="1"/>
    <col min="6916" max="6916" width="11.85546875" style="3" customWidth="1"/>
    <col min="6917" max="6917" width="13.7109375" style="3" customWidth="1"/>
    <col min="6918" max="6918" width="12.140625" style="3" customWidth="1"/>
    <col min="6919" max="6919" width="13.5703125" style="3" customWidth="1"/>
    <col min="6920" max="6920" width="21.28515625" style="3" customWidth="1"/>
    <col min="6921" max="7168" width="9.140625" style="3"/>
    <col min="7169" max="7169" width="6.5703125" style="3" customWidth="1"/>
    <col min="7170" max="7170" width="39.42578125" style="3" customWidth="1"/>
    <col min="7171" max="7171" width="10" style="3" customWidth="1"/>
    <col min="7172" max="7172" width="11.85546875" style="3" customWidth="1"/>
    <col min="7173" max="7173" width="13.7109375" style="3" customWidth="1"/>
    <col min="7174" max="7174" width="12.140625" style="3" customWidth="1"/>
    <col min="7175" max="7175" width="13.5703125" style="3" customWidth="1"/>
    <col min="7176" max="7176" width="21.28515625" style="3" customWidth="1"/>
    <col min="7177" max="7424" width="9.140625" style="3"/>
    <col min="7425" max="7425" width="6.5703125" style="3" customWidth="1"/>
    <col min="7426" max="7426" width="39.42578125" style="3" customWidth="1"/>
    <col min="7427" max="7427" width="10" style="3" customWidth="1"/>
    <col min="7428" max="7428" width="11.85546875" style="3" customWidth="1"/>
    <col min="7429" max="7429" width="13.7109375" style="3" customWidth="1"/>
    <col min="7430" max="7430" width="12.140625" style="3" customWidth="1"/>
    <col min="7431" max="7431" width="13.5703125" style="3" customWidth="1"/>
    <col min="7432" max="7432" width="21.28515625" style="3" customWidth="1"/>
    <col min="7433" max="7680" width="9.140625" style="3"/>
    <col min="7681" max="7681" width="6.5703125" style="3" customWidth="1"/>
    <col min="7682" max="7682" width="39.42578125" style="3" customWidth="1"/>
    <col min="7683" max="7683" width="10" style="3" customWidth="1"/>
    <col min="7684" max="7684" width="11.85546875" style="3" customWidth="1"/>
    <col min="7685" max="7685" width="13.7109375" style="3" customWidth="1"/>
    <col min="7686" max="7686" width="12.140625" style="3" customWidth="1"/>
    <col min="7687" max="7687" width="13.5703125" style="3" customWidth="1"/>
    <col min="7688" max="7688" width="21.28515625" style="3" customWidth="1"/>
    <col min="7689" max="7936" width="9.140625" style="3"/>
    <col min="7937" max="7937" width="6.5703125" style="3" customWidth="1"/>
    <col min="7938" max="7938" width="39.42578125" style="3" customWidth="1"/>
    <col min="7939" max="7939" width="10" style="3" customWidth="1"/>
    <col min="7940" max="7940" width="11.85546875" style="3" customWidth="1"/>
    <col min="7941" max="7941" width="13.7109375" style="3" customWidth="1"/>
    <col min="7942" max="7942" width="12.140625" style="3" customWidth="1"/>
    <col min="7943" max="7943" width="13.5703125" style="3" customWidth="1"/>
    <col min="7944" max="7944" width="21.28515625" style="3" customWidth="1"/>
    <col min="7945" max="8192" width="9.140625" style="3"/>
    <col min="8193" max="8193" width="6.5703125" style="3" customWidth="1"/>
    <col min="8194" max="8194" width="39.42578125" style="3" customWidth="1"/>
    <col min="8195" max="8195" width="10" style="3" customWidth="1"/>
    <col min="8196" max="8196" width="11.85546875" style="3" customWidth="1"/>
    <col min="8197" max="8197" width="13.7109375" style="3" customWidth="1"/>
    <col min="8198" max="8198" width="12.140625" style="3" customWidth="1"/>
    <col min="8199" max="8199" width="13.5703125" style="3" customWidth="1"/>
    <col min="8200" max="8200" width="21.28515625" style="3" customWidth="1"/>
    <col min="8201" max="8448" width="9.140625" style="3"/>
    <col min="8449" max="8449" width="6.5703125" style="3" customWidth="1"/>
    <col min="8450" max="8450" width="39.42578125" style="3" customWidth="1"/>
    <col min="8451" max="8451" width="10" style="3" customWidth="1"/>
    <col min="8452" max="8452" width="11.85546875" style="3" customWidth="1"/>
    <col min="8453" max="8453" width="13.7109375" style="3" customWidth="1"/>
    <col min="8454" max="8454" width="12.140625" style="3" customWidth="1"/>
    <col min="8455" max="8455" width="13.5703125" style="3" customWidth="1"/>
    <col min="8456" max="8456" width="21.28515625" style="3" customWidth="1"/>
    <col min="8457" max="8704" width="9.140625" style="3"/>
    <col min="8705" max="8705" width="6.5703125" style="3" customWidth="1"/>
    <col min="8706" max="8706" width="39.42578125" style="3" customWidth="1"/>
    <col min="8707" max="8707" width="10" style="3" customWidth="1"/>
    <col min="8708" max="8708" width="11.85546875" style="3" customWidth="1"/>
    <col min="8709" max="8709" width="13.7109375" style="3" customWidth="1"/>
    <col min="8710" max="8710" width="12.140625" style="3" customWidth="1"/>
    <col min="8711" max="8711" width="13.5703125" style="3" customWidth="1"/>
    <col min="8712" max="8712" width="21.28515625" style="3" customWidth="1"/>
    <col min="8713" max="8960" width="9.140625" style="3"/>
    <col min="8961" max="8961" width="6.5703125" style="3" customWidth="1"/>
    <col min="8962" max="8962" width="39.42578125" style="3" customWidth="1"/>
    <col min="8963" max="8963" width="10" style="3" customWidth="1"/>
    <col min="8964" max="8964" width="11.85546875" style="3" customWidth="1"/>
    <col min="8965" max="8965" width="13.7109375" style="3" customWidth="1"/>
    <col min="8966" max="8966" width="12.140625" style="3" customWidth="1"/>
    <col min="8967" max="8967" width="13.5703125" style="3" customWidth="1"/>
    <col min="8968" max="8968" width="21.28515625" style="3" customWidth="1"/>
    <col min="8969" max="9216" width="9.140625" style="3"/>
    <col min="9217" max="9217" width="6.5703125" style="3" customWidth="1"/>
    <col min="9218" max="9218" width="39.42578125" style="3" customWidth="1"/>
    <col min="9219" max="9219" width="10" style="3" customWidth="1"/>
    <col min="9220" max="9220" width="11.85546875" style="3" customWidth="1"/>
    <col min="9221" max="9221" width="13.7109375" style="3" customWidth="1"/>
    <col min="9222" max="9222" width="12.140625" style="3" customWidth="1"/>
    <col min="9223" max="9223" width="13.5703125" style="3" customWidth="1"/>
    <col min="9224" max="9224" width="21.28515625" style="3" customWidth="1"/>
    <col min="9225" max="9472" width="9.140625" style="3"/>
    <col min="9473" max="9473" width="6.5703125" style="3" customWidth="1"/>
    <col min="9474" max="9474" width="39.42578125" style="3" customWidth="1"/>
    <col min="9475" max="9475" width="10" style="3" customWidth="1"/>
    <col min="9476" max="9476" width="11.85546875" style="3" customWidth="1"/>
    <col min="9477" max="9477" width="13.7109375" style="3" customWidth="1"/>
    <col min="9478" max="9478" width="12.140625" style="3" customWidth="1"/>
    <col min="9479" max="9479" width="13.5703125" style="3" customWidth="1"/>
    <col min="9480" max="9480" width="21.28515625" style="3" customWidth="1"/>
    <col min="9481" max="9728" width="9.140625" style="3"/>
    <col min="9729" max="9729" width="6.5703125" style="3" customWidth="1"/>
    <col min="9730" max="9730" width="39.42578125" style="3" customWidth="1"/>
    <col min="9731" max="9731" width="10" style="3" customWidth="1"/>
    <col min="9732" max="9732" width="11.85546875" style="3" customWidth="1"/>
    <col min="9733" max="9733" width="13.7109375" style="3" customWidth="1"/>
    <col min="9734" max="9734" width="12.140625" style="3" customWidth="1"/>
    <col min="9735" max="9735" width="13.5703125" style="3" customWidth="1"/>
    <col min="9736" max="9736" width="21.28515625" style="3" customWidth="1"/>
    <col min="9737" max="9984" width="9.140625" style="3"/>
    <col min="9985" max="9985" width="6.5703125" style="3" customWidth="1"/>
    <col min="9986" max="9986" width="39.42578125" style="3" customWidth="1"/>
    <col min="9987" max="9987" width="10" style="3" customWidth="1"/>
    <col min="9988" max="9988" width="11.85546875" style="3" customWidth="1"/>
    <col min="9989" max="9989" width="13.7109375" style="3" customWidth="1"/>
    <col min="9990" max="9990" width="12.140625" style="3" customWidth="1"/>
    <col min="9991" max="9991" width="13.5703125" style="3" customWidth="1"/>
    <col min="9992" max="9992" width="21.28515625" style="3" customWidth="1"/>
    <col min="9993" max="10240" width="9.140625" style="3"/>
    <col min="10241" max="10241" width="6.5703125" style="3" customWidth="1"/>
    <col min="10242" max="10242" width="39.42578125" style="3" customWidth="1"/>
    <col min="10243" max="10243" width="10" style="3" customWidth="1"/>
    <col min="10244" max="10244" width="11.85546875" style="3" customWidth="1"/>
    <col min="10245" max="10245" width="13.7109375" style="3" customWidth="1"/>
    <col min="10246" max="10246" width="12.140625" style="3" customWidth="1"/>
    <col min="10247" max="10247" width="13.5703125" style="3" customWidth="1"/>
    <col min="10248" max="10248" width="21.28515625" style="3" customWidth="1"/>
    <col min="10249" max="10496" width="9.140625" style="3"/>
    <col min="10497" max="10497" width="6.5703125" style="3" customWidth="1"/>
    <col min="10498" max="10498" width="39.42578125" style="3" customWidth="1"/>
    <col min="10499" max="10499" width="10" style="3" customWidth="1"/>
    <col min="10500" max="10500" width="11.85546875" style="3" customWidth="1"/>
    <col min="10501" max="10501" width="13.7109375" style="3" customWidth="1"/>
    <col min="10502" max="10502" width="12.140625" style="3" customWidth="1"/>
    <col min="10503" max="10503" width="13.5703125" style="3" customWidth="1"/>
    <col min="10504" max="10504" width="21.28515625" style="3" customWidth="1"/>
    <col min="10505" max="10752" width="9.140625" style="3"/>
    <col min="10753" max="10753" width="6.5703125" style="3" customWidth="1"/>
    <col min="10754" max="10754" width="39.42578125" style="3" customWidth="1"/>
    <col min="10755" max="10755" width="10" style="3" customWidth="1"/>
    <col min="10756" max="10756" width="11.85546875" style="3" customWidth="1"/>
    <col min="10757" max="10757" width="13.7109375" style="3" customWidth="1"/>
    <col min="10758" max="10758" width="12.140625" style="3" customWidth="1"/>
    <col min="10759" max="10759" width="13.5703125" style="3" customWidth="1"/>
    <col min="10760" max="10760" width="21.28515625" style="3" customWidth="1"/>
    <col min="10761" max="11008" width="9.140625" style="3"/>
    <col min="11009" max="11009" width="6.5703125" style="3" customWidth="1"/>
    <col min="11010" max="11010" width="39.42578125" style="3" customWidth="1"/>
    <col min="11011" max="11011" width="10" style="3" customWidth="1"/>
    <col min="11012" max="11012" width="11.85546875" style="3" customWidth="1"/>
    <col min="11013" max="11013" width="13.7109375" style="3" customWidth="1"/>
    <col min="11014" max="11014" width="12.140625" style="3" customWidth="1"/>
    <col min="11015" max="11015" width="13.5703125" style="3" customWidth="1"/>
    <col min="11016" max="11016" width="21.28515625" style="3" customWidth="1"/>
    <col min="11017" max="11264" width="9.140625" style="3"/>
    <col min="11265" max="11265" width="6.5703125" style="3" customWidth="1"/>
    <col min="11266" max="11266" width="39.42578125" style="3" customWidth="1"/>
    <col min="11267" max="11267" width="10" style="3" customWidth="1"/>
    <col min="11268" max="11268" width="11.85546875" style="3" customWidth="1"/>
    <col min="11269" max="11269" width="13.7109375" style="3" customWidth="1"/>
    <col min="11270" max="11270" width="12.140625" style="3" customWidth="1"/>
    <col min="11271" max="11271" width="13.5703125" style="3" customWidth="1"/>
    <col min="11272" max="11272" width="21.28515625" style="3" customWidth="1"/>
    <col min="11273" max="11520" width="9.140625" style="3"/>
    <col min="11521" max="11521" width="6.5703125" style="3" customWidth="1"/>
    <col min="11522" max="11522" width="39.42578125" style="3" customWidth="1"/>
    <col min="11523" max="11523" width="10" style="3" customWidth="1"/>
    <col min="11524" max="11524" width="11.85546875" style="3" customWidth="1"/>
    <col min="11525" max="11525" width="13.7109375" style="3" customWidth="1"/>
    <col min="11526" max="11526" width="12.140625" style="3" customWidth="1"/>
    <col min="11527" max="11527" width="13.5703125" style="3" customWidth="1"/>
    <col min="11528" max="11528" width="21.28515625" style="3" customWidth="1"/>
    <col min="11529" max="11776" width="9.140625" style="3"/>
    <col min="11777" max="11777" width="6.5703125" style="3" customWidth="1"/>
    <col min="11778" max="11778" width="39.42578125" style="3" customWidth="1"/>
    <col min="11779" max="11779" width="10" style="3" customWidth="1"/>
    <col min="11780" max="11780" width="11.85546875" style="3" customWidth="1"/>
    <col min="11781" max="11781" width="13.7109375" style="3" customWidth="1"/>
    <col min="11782" max="11782" width="12.140625" style="3" customWidth="1"/>
    <col min="11783" max="11783" width="13.5703125" style="3" customWidth="1"/>
    <col min="11784" max="11784" width="21.28515625" style="3" customWidth="1"/>
    <col min="11785" max="12032" width="9.140625" style="3"/>
    <col min="12033" max="12033" width="6.5703125" style="3" customWidth="1"/>
    <col min="12034" max="12034" width="39.42578125" style="3" customWidth="1"/>
    <col min="12035" max="12035" width="10" style="3" customWidth="1"/>
    <col min="12036" max="12036" width="11.85546875" style="3" customWidth="1"/>
    <col min="12037" max="12037" width="13.7109375" style="3" customWidth="1"/>
    <col min="12038" max="12038" width="12.140625" style="3" customWidth="1"/>
    <col min="12039" max="12039" width="13.5703125" style="3" customWidth="1"/>
    <col min="12040" max="12040" width="21.28515625" style="3" customWidth="1"/>
    <col min="12041" max="12288" width="9.140625" style="3"/>
    <col min="12289" max="12289" width="6.5703125" style="3" customWidth="1"/>
    <col min="12290" max="12290" width="39.42578125" style="3" customWidth="1"/>
    <col min="12291" max="12291" width="10" style="3" customWidth="1"/>
    <col min="12292" max="12292" width="11.85546875" style="3" customWidth="1"/>
    <col min="12293" max="12293" width="13.7109375" style="3" customWidth="1"/>
    <col min="12294" max="12294" width="12.140625" style="3" customWidth="1"/>
    <col min="12295" max="12295" width="13.5703125" style="3" customWidth="1"/>
    <col min="12296" max="12296" width="21.28515625" style="3" customWidth="1"/>
    <col min="12297" max="12544" width="9.140625" style="3"/>
    <col min="12545" max="12545" width="6.5703125" style="3" customWidth="1"/>
    <col min="12546" max="12546" width="39.42578125" style="3" customWidth="1"/>
    <col min="12547" max="12547" width="10" style="3" customWidth="1"/>
    <col min="12548" max="12548" width="11.85546875" style="3" customWidth="1"/>
    <col min="12549" max="12549" width="13.7109375" style="3" customWidth="1"/>
    <col min="12550" max="12550" width="12.140625" style="3" customWidth="1"/>
    <col min="12551" max="12551" width="13.5703125" style="3" customWidth="1"/>
    <col min="12552" max="12552" width="21.28515625" style="3" customWidth="1"/>
    <col min="12553" max="12800" width="9.140625" style="3"/>
    <col min="12801" max="12801" width="6.5703125" style="3" customWidth="1"/>
    <col min="12802" max="12802" width="39.42578125" style="3" customWidth="1"/>
    <col min="12803" max="12803" width="10" style="3" customWidth="1"/>
    <col min="12804" max="12804" width="11.85546875" style="3" customWidth="1"/>
    <col min="12805" max="12805" width="13.7109375" style="3" customWidth="1"/>
    <col min="12806" max="12806" width="12.140625" style="3" customWidth="1"/>
    <col min="12807" max="12807" width="13.5703125" style="3" customWidth="1"/>
    <col min="12808" max="12808" width="21.28515625" style="3" customWidth="1"/>
    <col min="12809" max="13056" width="9.140625" style="3"/>
    <col min="13057" max="13057" width="6.5703125" style="3" customWidth="1"/>
    <col min="13058" max="13058" width="39.42578125" style="3" customWidth="1"/>
    <col min="13059" max="13059" width="10" style="3" customWidth="1"/>
    <col min="13060" max="13060" width="11.85546875" style="3" customWidth="1"/>
    <col min="13061" max="13061" width="13.7109375" style="3" customWidth="1"/>
    <col min="13062" max="13062" width="12.140625" style="3" customWidth="1"/>
    <col min="13063" max="13063" width="13.5703125" style="3" customWidth="1"/>
    <col min="13064" max="13064" width="21.28515625" style="3" customWidth="1"/>
    <col min="13065" max="13312" width="9.140625" style="3"/>
    <col min="13313" max="13313" width="6.5703125" style="3" customWidth="1"/>
    <col min="13314" max="13314" width="39.42578125" style="3" customWidth="1"/>
    <col min="13315" max="13315" width="10" style="3" customWidth="1"/>
    <col min="13316" max="13316" width="11.85546875" style="3" customWidth="1"/>
    <col min="13317" max="13317" width="13.7109375" style="3" customWidth="1"/>
    <col min="13318" max="13318" width="12.140625" style="3" customWidth="1"/>
    <col min="13319" max="13319" width="13.5703125" style="3" customWidth="1"/>
    <col min="13320" max="13320" width="21.28515625" style="3" customWidth="1"/>
    <col min="13321" max="13568" width="9.140625" style="3"/>
    <col min="13569" max="13569" width="6.5703125" style="3" customWidth="1"/>
    <col min="13570" max="13570" width="39.42578125" style="3" customWidth="1"/>
    <col min="13571" max="13571" width="10" style="3" customWidth="1"/>
    <col min="13572" max="13572" width="11.85546875" style="3" customWidth="1"/>
    <col min="13573" max="13573" width="13.7109375" style="3" customWidth="1"/>
    <col min="13574" max="13574" width="12.140625" style="3" customWidth="1"/>
    <col min="13575" max="13575" width="13.5703125" style="3" customWidth="1"/>
    <col min="13576" max="13576" width="21.28515625" style="3" customWidth="1"/>
    <col min="13577" max="13824" width="9.140625" style="3"/>
    <col min="13825" max="13825" width="6.5703125" style="3" customWidth="1"/>
    <col min="13826" max="13826" width="39.42578125" style="3" customWidth="1"/>
    <col min="13827" max="13827" width="10" style="3" customWidth="1"/>
    <col min="13828" max="13828" width="11.85546875" style="3" customWidth="1"/>
    <col min="13829" max="13829" width="13.7109375" style="3" customWidth="1"/>
    <col min="13830" max="13830" width="12.140625" style="3" customWidth="1"/>
    <col min="13831" max="13831" width="13.5703125" style="3" customWidth="1"/>
    <col min="13832" max="13832" width="21.28515625" style="3" customWidth="1"/>
    <col min="13833" max="14080" width="9.140625" style="3"/>
    <col min="14081" max="14081" width="6.5703125" style="3" customWidth="1"/>
    <col min="14082" max="14082" width="39.42578125" style="3" customWidth="1"/>
    <col min="14083" max="14083" width="10" style="3" customWidth="1"/>
    <col min="14084" max="14084" width="11.85546875" style="3" customWidth="1"/>
    <col min="14085" max="14085" width="13.7109375" style="3" customWidth="1"/>
    <col min="14086" max="14086" width="12.140625" style="3" customWidth="1"/>
    <col min="14087" max="14087" width="13.5703125" style="3" customWidth="1"/>
    <col min="14088" max="14088" width="21.28515625" style="3" customWidth="1"/>
    <col min="14089" max="14336" width="9.140625" style="3"/>
    <col min="14337" max="14337" width="6.5703125" style="3" customWidth="1"/>
    <col min="14338" max="14338" width="39.42578125" style="3" customWidth="1"/>
    <col min="14339" max="14339" width="10" style="3" customWidth="1"/>
    <col min="14340" max="14340" width="11.85546875" style="3" customWidth="1"/>
    <col min="14341" max="14341" width="13.7109375" style="3" customWidth="1"/>
    <col min="14342" max="14342" width="12.140625" style="3" customWidth="1"/>
    <col min="14343" max="14343" width="13.5703125" style="3" customWidth="1"/>
    <col min="14344" max="14344" width="21.28515625" style="3" customWidth="1"/>
    <col min="14345" max="14592" width="9.140625" style="3"/>
    <col min="14593" max="14593" width="6.5703125" style="3" customWidth="1"/>
    <col min="14594" max="14594" width="39.42578125" style="3" customWidth="1"/>
    <col min="14595" max="14595" width="10" style="3" customWidth="1"/>
    <col min="14596" max="14596" width="11.85546875" style="3" customWidth="1"/>
    <col min="14597" max="14597" width="13.7109375" style="3" customWidth="1"/>
    <col min="14598" max="14598" width="12.140625" style="3" customWidth="1"/>
    <col min="14599" max="14599" width="13.5703125" style="3" customWidth="1"/>
    <col min="14600" max="14600" width="21.28515625" style="3" customWidth="1"/>
    <col min="14601" max="14848" width="9.140625" style="3"/>
    <col min="14849" max="14849" width="6.5703125" style="3" customWidth="1"/>
    <col min="14850" max="14850" width="39.42578125" style="3" customWidth="1"/>
    <col min="14851" max="14851" width="10" style="3" customWidth="1"/>
    <col min="14852" max="14852" width="11.85546875" style="3" customWidth="1"/>
    <col min="14853" max="14853" width="13.7109375" style="3" customWidth="1"/>
    <col min="14854" max="14854" width="12.140625" style="3" customWidth="1"/>
    <col min="14855" max="14855" width="13.5703125" style="3" customWidth="1"/>
    <col min="14856" max="14856" width="21.28515625" style="3" customWidth="1"/>
    <col min="14857" max="15104" width="9.140625" style="3"/>
    <col min="15105" max="15105" width="6.5703125" style="3" customWidth="1"/>
    <col min="15106" max="15106" width="39.42578125" style="3" customWidth="1"/>
    <col min="15107" max="15107" width="10" style="3" customWidth="1"/>
    <col min="15108" max="15108" width="11.85546875" style="3" customWidth="1"/>
    <col min="15109" max="15109" width="13.7109375" style="3" customWidth="1"/>
    <col min="15110" max="15110" width="12.140625" style="3" customWidth="1"/>
    <col min="15111" max="15111" width="13.5703125" style="3" customWidth="1"/>
    <col min="15112" max="15112" width="21.28515625" style="3" customWidth="1"/>
    <col min="15113" max="15360" width="9.140625" style="3"/>
    <col min="15361" max="15361" width="6.5703125" style="3" customWidth="1"/>
    <col min="15362" max="15362" width="39.42578125" style="3" customWidth="1"/>
    <col min="15363" max="15363" width="10" style="3" customWidth="1"/>
    <col min="15364" max="15364" width="11.85546875" style="3" customWidth="1"/>
    <col min="15365" max="15365" width="13.7109375" style="3" customWidth="1"/>
    <col min="15366" max="15366" width="12.140625" style="3" customWidth="1"/>
    <col min="15367" max="15367" width="13.5703125" style="3" customWidth="1"/>
    <col min="15368" max="15368" width="21.28515625" style="3" customWidth="1"/>
    <col min="15369" max="15616" width="9.140625" style="3"/>
    <col min="15617" max="15617" width="6.5703125" style="3" customWidth="1"/>
    <col min="15618" max="15618" width="39.42578125" style="3" customWidth="1"/>
    <col min="15619" max="15619" width="10" style="3" customWidth="1"/>
    <col min="15620" max="15620" width="11.85546875" style="3" customWidth="1"/>
    <col min="15621" max="15621" width="13.7109375" style="3" customWidth="1"/>
    <col min="15622" max="15622" width="12.140625" style="3" customWidth="1"/>
    <col min="15623" max="15623" width="13.5703125" style="3" customWidth="1"/>
    <col min="15624" max="15624" width="21.28515625" style="3" customWidth="1"/>
    <col min="15625" max="15872" width="9.140625" style="3"/>
    <col min="15873" max="15873" width="6.5703125" style="3" customWidth="1"/>
    <col min="15874" max="15874" width="39.42578125" style="3" customWidth="1"/>
    <col min="15875" max="15875" width="10" style="3" customWidth="1"/>
    <col min="15876" max="15876" width="11.85546875" style="3" customWidth="1"/>
    <col min="15877" max="15877" width="13.7109375" style="3" customWidth="1"/>
    <col min="15878" max="15878" width="12.140625" style="3" customWidth="1"/>
    <col min="15879" max="15879" width="13.5703125" style="3" customWidth="1"/>
    <col min="15880" max="15880" width="21.28515625" style="3" customWidth="1"/>
    <col min="15881" max="16128" width="9.140625" style="3"/>
    <col min="16129" max="16129" width="6.5703125" style="3" customWidth="1"/>
    <col min="16130" max="16130" width="39.42578125" style="3" customWidth="1"/>
    <col min="16131" max="16131" width="10" style="3" customWidth="1"/>
    <col min="16132" max="16132" width="11.85546875" style="3" customWidth="1"/>
    <col min="16133" max="16133" width="13.7109375" style="3" customWidth="1"/>
    <col min="16134" max="16134" width="12.140625" style="3" customWidth="1"/>
    <col min="16135" max="16135" width="13.5703125" style="3" customWidth="1"/>
    <col min="16136" max="16136" width="21.28515625" style="3" customWidth="1"/>
    <col min="16137" max="16384" width="9.140625" style="3"/>
  </cols>
  <sheetData>
    <row r="1" spans="1:9" ht="20.100000000000001" customHeight="1">
      <c r="A1" s="1"/>
      <c r="B1" s="2"/>
      <c r="C1" s="83"/>
      <c r="D1" s="84"/>
      <c r="E1" s="55"/>
      <c r="F1" s="2"/>
      <c r="G1" s="2"/>
      <c r="H1" s="2"/>
      <c r="I1" s="2"/>
    </row>
    <row r="2" spans="1:9" ht="20.100000000000001" customHeight="1">
      <c r="A2" s="4"/>
      <c r="B2" s="5"/>
      <c r="C2" s="84"/>
      <c r="D2" s="84"/>
      <c r="E2" s="56"/>
      <c r="F2" s="5"/>
      <c r="G2" s="5"/>
      <c r="H2" s="5"/>
      <c r="I2" s="5"/>
    </row>
    <row r="3" spans="1:9" ht="20.100000000000001" customHeight="1">
      <c r="A3" s="6"/>
      <c r="B3" s="7"/>
      <c r="C3" s="84"/>
      <c r="D3" s="84"/>
      <c r="E3" s="56"/>
      <c r="F3" s="7"/>
      <c r="G3" s="7"/>
      <c r="H3" s="7"/>
      <c r="I3" s="7"/>
    </row>
    <row r="4" spans="1:9" ht="20.100000000000001" customHeight="1">
      <c r="A4" s="6"/>
      <c r="B4" s="7"/>
      <c r="C4" s="84"/>
      <c r="D4" s="84"/>
      <c r="E4" s="56"/>
      <c r="F4" s="7"/>
      <c r="G4" s="7"/>
      <c r="H4" s="7"/>
      <c r="I4" s="7"/>
    </row>
    <row r="5" spans="1:9" ht="15.75">
      <c r="A5" s="86"/>
      <c r="B5" s="86"/>
      <c r="C5" s="86"/>
      <c r="D5" s="86"/>
      <c r="E5" s="86"/>
      <c r="F5" s="86"/>
      <c r="G5" s="46"/>
      <c r="H5" s="47"/>
      <c r="I5" s="47"/>
    </row>
    <row r="6" spans="1:9" ht="12.75">
      <c r="A6" s="8" t="s">
        <v>0</v>
      </c>
      <c r="B6" s="8"/>
      <c r="C6" s="8"/>
      <c r="D6" s="8"/>
      <c r="E6" s="8"/>
    </row>
    <row r="7" spans="1:9" ht="12.75">
      <c r="A7" s="87" t="s">
        <v>1</v>
      </c>
      <c r="B7" s="87"/>
      <c r="C7" s="87"/>
      <c r="D7" s="87"/>
      <c r="E7" s="87"/>
    </row>
    <row r="8" spans="1:9" ht="12.75">
      <c r="A8" s="8" t="s">
        <v>74</v>
      </c>
      <c r="B8" s="8"/>
      <c r="C8" s="8"/>
      <c r="D8" s="8"/>
      <c r="E8" s="8"/>
    </row>
    <row r="9" spans="1:9" ht="12.75">
      <c r="A9" s="8"/>
      <c r="B9" s="9"/>
      <c r="C9" s="9"/>
      <c r="D9" s="9"/>
      <c r="E9" s="9"/>
    </row>
    <row r="10" spans="1:9">
      <c r="A10" s="88"/>
      <c r="B10" s="88"/>
      <c r="C10" s="88"/>
      <c r="D10" s="88"/>
      <c r="E10" s="88"/>
    </row>
    <row r="11" spans="1:9">
      <c r="A11" s="88"/>
      <c r="B11" s="88"/>
      <c r="C11" s="88"/>
      <c r="D11" s="88"/>
      <c r="E11" s="88"/>
    </row>
    <row r="12" spans="1:9">
      <c r="A12" s="89"/>
      <c r="B12" s="90" t="s">
        <v>80</v>
      </c>
      <c r="C12" s="91"/>
      <c r="D12" s="91"/>
      <c r="E12" s="92"/>
      <c r="G12" s="54"/>
    </row>
    <row r="13" spans="1:9">
      <c r="A13" s="89"/>
      <c r="B13" s="10" t="s">
        <v>2</v>
      </c>
      <c r="C13" s="93" t="s">
        <v>3</v>
      </c>
      <c r="D13" s="93"/>
      <c r="E13" s="93"/>
    </row>
    <row r="14" spans="1:9">
      <c r="A14" s="89"/>
      <c r="B14" s="53" t="s">
        <v>4</v>
      </c>
      <c r="C14" s="93" t="s">
        <v>118</v>
      </c>
      <c r="D14" s="93"/>
      <c r="E14" s="93"/>
    </row>
    <row r="15" spans="1:9">
      <c r="A15" s="89"/>
      <c r="B15" s="53" t="s">
        <v>5</v>
      </c>
      <c r="C15" s="93" t="str">
        <f>C14</f>
        <v>12 x 36 noturnas</v>
      </c>
      <c r="D15" s="93"/>
      <c r="E15" s="93"/>
    </row>
    <row r="16" spans="1:9">
      <c r="A16" s="14" t="s">
        <v>6</v>
      </c>
      <c r="B16" s="12" t="s">
        <v>7</v>
      </c>
      <c r="C16" s="94" t="s">
        <v>8</v>
      </c>
      <c r="D16" s="95"/>
      <c r="E16" s="96"/>
    </row>
    <row r="17" spans="1:7">
      <c r="A17" s="13" t="s">
        <v>9</v>
      </c>
      <c r="B17" s="12" t="s">
        <v>10</v>
      </c>
      <c r="C17" s="14" t="s">
        <v>11</v>
      </c>
      <c r="D17" s="14" t="s">
        <v>12</v>
      </c>
      <c r="E17" s="14" t="s">
        <v>13</v>
      </c>
    </row>
    <row r="18" spans="1:7">
      <c r="A18" s="19" t="s">
        <v>14</v>
      </c>
      <c r="B18" s="12" t="s">
        <v>15</v>
      </c>
      <c r="C18" s="15">
        <v>2</v>
      </c>
      <c r="D18" s="16">
        <v>1811.56</v>
      </c>
      <c r="E18" s="17">
        <f>D19+D20</f>
        <v>1643.0440000000001</v>
      </c>
    </row>
    <row r="19" spans="1:7">
      <c r="A19" s="19" t="s">
        <v>16</v>
      </c>
      <c r="B19" s="18" t="s">
        <v>110</v>
      </c>
      <c r="C19" s="19">
        <f>C18</f>
        <v>2</v>
      </c>
      <c r="D19" s="20">
        <v>1263.8800000000001</v>
      </c>
      <c r="E19" s="20">
        <f>C19*D19</f>
        <v>2527.7600000000002</v>
      </c>
    </row>
    <row r="20" spans="1:7">
      <c r="A20" s="19" t="s">
        <v>17</v>
      </c>
      <c r="B20" s="18" t="s">
        <v>68</v>
      </c>
      <c r="C20" s="19">
        <f>C18</f>
        <v>2</v>
      </c>
      <c r="D20" s="20">
        <f>D19*0.3</f>
        <v>379.16400000000004</v>
      </c>
      <c r="E20" s="20">
        <f t="shared" ref="E20:E22" si="0">C20*D20</f>
        <v>758.32800000000009</v>
      </c>
    </row>
    <row r="21" spans="1:7">
      <c r="A21" s="19" t="s">
        <v>18</v>
      </c>
      <c r="B21" s="18" t="s">
        <v>90</v>
      </c>
      <c r="C21" s="19">
        <v>210</v>
      </c>
      <c r="D21" s="20">
        <f>E18*20%/220</f>
        <v>1.4936763636363637</v>
      </c>
      <c r="E21" s="20">
        <f>C21*D21</f>
        <v>313.67203636363638</v>
      </c>
    </row>
    <row r="22" spans="1:7">
      <c r="A22" s="19" t="s">
        <v>19</v>
      </c>
      <c r="B22" s="18" t="s">
        <v>92</v>
      </c>
      <c r="C22" s="19"/>
      <c r="D22" s="20"/>
      <c r="E22" s="20">
        <f t="shared" si="0"/>
        <v>0</v>
      </c>
    </row>
    <row r="23" spans="1:7">
      <c r="A23" s="19" t="s">
        <v>20</v>
      </c>
      <c r="B23" s="18" t="s">
        <v>23</v>
      </c>
      <c r="C23" s="19"/>
      <c r="D23" s="20"/>
      <c r="E23" s="20">
        <f>C23*D23</f>
        <v>0</v>
      </c>
    </row>
    <row r="24" spans="1:7">
      <c r="A24" s="19" t="s">
        <v>21</v>
      </c>
      <c r="B24" s="18" t="s">
        <v>93</v>
      </c>
      <c r="C24" s="22"/>
      <c r="D24" s="51">
        <f>+E22+E23</f>
        <v>0</v>
      </c>
      <c r="E24" s="20">
        <f>D24/6</f>
        <v>0</v>
      </c>
    </row>
    <row r="25" spans="1:7">
      <c r="A25" s="19" t="s">
        <v>22</v>
      </c>
      <c r="B25" s="93" t="s">
        <v>95</v>
      </c>
      <c r="C25" s="93"/>
      <c r="D25" s="24"/>
      <c r="E25" s="25">
        <f>SUM(E19:E24)</f>
        <v>3599.7600363636366</v>
      </c>
      <c r="F25" s="21"/>
      <c r="G25" s="21"/>
    </row>
    <row r="26" spans="1:7">
      <c r="A26" s="14" t="s">
        <v>24</v>
      </c>
      <c r="B26" s="12" t="s">
        <v>26</v>
      </c>
      <c r="C26" s="22">
        <f>' 01 às 09 2ª à Sáb'!C29</f>
        <v>0.75</v>
      </c>
      <c r="D26" s="27"/>
      <c r="E26" s="26">
        <f>E25*C26</f>
        <v>2699.8200272727272</v>
      </c>
      <c r="F26" s="21"/>
      <c r="G26" s="21"/>
    </row>
    <row r="27" spans="1:7">
      <c r="A27" s="14" t="s">
        <v>25</v>
      </c>
      <c r="B27" s="12" t="s">
        <v>70</v>
      </c>
      <c r="C27" s="24"/>
      <c r="D27" s="24"/>
      <c r="E27" s="25">
        <f>SUM(E25:E26)</f>
        <v>6299.5800636363638</v>
      </c>
      <c r="F27" s="21"/>
      <c r="G27" s="21"/>
    </row>
    <row r="28" spans="1:7">
      <c r="A28" s="19" t="s">
        <v>27</v>
      </c>
      <c r="B28" s="12" t="s">
        <v>28</v>
      </c>
      <c r="C28" s="24"/>
      <c r="D28" s="24"/>
      <c r="E28" s="24"/>
      <c r="F28" s="21"/>
      <c r="G28" s="21"/>
    </row>
    <row r="29" spans="1:7">
      <c r="A29" s="14" t="s">
        <v>9</v>
      </c>
      <c r="B29" s="12" t="s">
        <v>71</v>
      </c>
      <c r="C29" s="14" t="s">
        <v>11</v>
      </c>
      <c r="D29" s="14" t="s">
        <v>12</v>
      </c>
      <c r="E29" s="14" t="s">
        <v>13</v>
      </c>
      <c r="F29" s="21"/>
    </row>
    <row r="30" spans="1:7">
      <c r="A30" s="19" t="s">
        <v>29</v>
      </c>
      <c r="B30" s="18" t="s">
        <v>30</v>
      </c>
      <c r="C30" s="19">
        <f>C18</f>
        <v>2</v>
      </c>
      <c r="D30" s="28">
        <v>50</v>
      </c>
      <c r="E30" s="20">
        <f>C30*D30</f>
        <v>100</v>
      </c>
      <c r="F30" s="23"/>
      <c r="G30" s="21"/>
    </row>
    <row r="31" spans="1:7">
      <c r="A31" s="19" t="s">
        <v>31</v>
      </c>
      <c r="B31" s="18" t="s">
        <v>72</v>
      </c>
      <c r="C31" s="19">
        <f>C18</f>
        <v>2</v>
      </c>
      <c r="D31" s="28">
        <v>45</v>
      </c>
      <c r="E31" s="20">
        <f>C31*D31</f>
        <v>90</v>
      </c>
      <c r="F31" s="23"/>
      <c r="G31" s="21"/>
    </row>
    <row r="32" spans="1:7">
      <c r="A32" s="19" t="s">
        <v>32</v>
      </c>
      <c r="B32" s="18" t="s">
        <v>76</v>
      </c>
      <c r="C32" s="19">
        <v>1</v>
      </c>
      <c r="D32" s="28">
        <v>20</v>
      </c>
      <c r="E32" s="20">
        <f>C32*D32</f>
        <v>20</v>
      </c>
      <c r="F32" s="23"/>
      <c r="G32" s="21"/>
    </row>
    <row r="33" spans="1:8">
      <c r="A33" s="19" t="s">
        <v>33</v>
      </c>
      <c r="B33" s="18" t="s">
        <v>73</v>
      </c>
      <c r="C33" s="19">
        <v>1</v>
      </c>
      <c r="D33" s="28">
        <v>30</v>
      </c>
      <c r="E33" s="20">
        <f>D33</f>
        <v>30</v>
      </c>
      <c r="F33" s="23"/>
      <c r="G33" s="21"/>
    </row>
    <row r="34" spans="1:8">
      <c r="A34" s="19" t="s">
        <v>35</v>
      </c>
      <c r="B34" s="18" t="s">
        <v>34</v>
      </c>
      <c r="C34" s="19">
        <f>C18</f>
        <v>2</v>
      </c>
      <c r="D34" s="28">
        <v>25</v>
      </c>
      <c r="E34" s="20">
        <f>C34*D34</f>
        <v>50</v>
      </c>
      <c r="F34" s="23"/>
      <c r="G34" s="21"/>
    </row>
    <row r="35" spans="1:8">
      <c r="A35" s="19" t="s">
        <v>37</v>
      </c>
      <c r="B35" s="18" t="s">
        <v>36</v>
      </c>
      <c r="C35" s="19">
        <f>C18</f>
        <v>2</v>
      </c>
      <c r="D35" s="28">
        <v>12</v>
      </c>
      <c r="E35" s="20">
        <f>C35*D35</f>
        <v>24</v>
      </c>
      <c r="F35" s="23"/>
      <c r="G35" s="21"/>
    </row>
    <row r="36" spans="1:8">
      <c r="A36" s="19" t="s">
        <v>39</v>
      </c>
      <c r="B36" s="18" t="s">
        <v>38</v>
      </c>
      <c r="C36" s="19">
        <v>30</v>
      </c>
      <c r="D36" s="28">
        <v>25.03</v>
      </c>
      <c r="E36" s="20">
        <f>C36*D36</f>
        <v>750.90000000000009</v>
      </c>
      <c r="F36" s="23"/>
    </row>
    <row r="37" spans="1:8">
      <c r="A37" s="19" t="s">
        <v>41</v>
      </c>
      <c r="B37" s="18" t="s">
        <v>40</v>
      </c>
      <c r="C37" s="19">
        <f>C36*2</f>
        <v>60</v>
      </c>
      <c r="D37" s="28">
        <v>4.3</v>
      </c>
      <c r="E37" s="20">
        <f>G37-F37</f>
        <v>106.33439999999999</v>
      </c>
      <c r="F37" s="23">
        <f>C18*D19*6%</f>
        <v>151.66560000000001</v>
      </c>
      <c r="G37" s="23">
        <f>C37*D37</f>
        <v>258</v>
      </c>
      <c r="H37" s="21">
        <f>431*6%</f>
        <v>25.86</v>
      </c>
    </row>
    <row r="38" spans="1:8">
      <c r="A38" s="19" t="s">
        <v>43</v>
      </c>
      <c r="B38" s="18" t="s">
        <v>42</v>
      </c>
      <c r="C38" s="19">
        <f>C18</f>
        <v>2</v>
      </c>
      <c r="D38" s="28">
        <v>12</v>
      </c>
      <c r="E38" s="20">
        <f>C38*D38</f>
        <v>24</v>
      </c>
    </row>
    <row r="39" spans="1:8">
      <c r="A39" s="19" t="s">
        <v>45</v>
      </c>
      <c r="B39" s="18" t="s">
        <v>91</v>
      </c>
      <c r="C39" s="19">
        <v>15</v>
      </c>
      <c r="D39" s="30">
        <f>'12 hs diu'!D39</f>
        <v>11.202572727272727</v>
      </c>
      <c r="E39" s="20">
        <f>C39*D39</f>
        <v>168.03859090909091</v>
      </c>
    </row>
    <row r="40" spans="1:8">
      <c r="A40" s="19" t="s">
        <v>46</v>
      </c>
      <c r="B40" s="18" t="s">
        <v>44</v>
      </c>
      <c r="C40" s="19">
        <f>C18</f>
        <v>2</v>
      </c>
      <c r="D40" s="30">
        <v>90</v>
      </c>
      <c r="E40" s="20">
        <f>C40*D40</f>
        <v>180</v>
      </c>
    </row>
    <row r="41" spans="1:8">
      <c r="A41" s="19" t="s">
        <v>47</v>
      </c>
      <c r="B41" s="12" t="s">
        <v>77</v>
      </c>
      <c r="C41" s="24"/>
      <c r="D41" s="28"/>
      <c r="E41" s="31">
        <f>SUM(E30:E40)</f>
        <v>1543.272990909091</v>
      </c>
    </row>
    <row r="42" spans="1:8">
      <c r="A42" s="19" t="s">
        <v>98</v>
      </c>
      <c r="B42" s="12" t="s">
        <v>78</v>
      </c>
      <c r="C42" s="27"/>
      <c r="D42" s="32"/>
      <c r="E42" s="31">
        <f>E27+E41</f>
        <v>7842.8530545454551</v>
      </c>
    </row>
    <row r="43" spans="1:8">
      <c r="A43" s="14" t="s">
        <v>48</v>
      </c>
      <c r="B43" s="18" t="s">
        <v>49</v>
      </c>
      <c r="C43" s="22">
        <f>' 01 às 09 2ª à Sáb'!C45</f>
        <v>0.05</v>
      </c>
      <c r="D43" s="28"/>
      <c r="E43" s="20">
        <f>E42*C43</f>
        <v>392.14265272727278</v>
      </c>
    </row>
    <row r="44" spans="1:8">
      <c r="A44" s="14" t="s">
        <v>50</v>
      </c>
      <c r="B44" s="18" t="s">
        <v>51</v>
      </c>
      <c r="C44" s="22">
        <f>' 01 às 09 2ª à Sáb'!C46</f>
        <v>4.095E-2</v>
      </c>
      <c r="D44" s="28"/>
      <c r="E44" s="20">
        <f>E42*C44</f>
        <v>321.16483258363638</v>
      </c>
    </row>
    <row r="45" spans="1:8">
      <c r="A45" s="14" t="s">
        <v>52</v>
      </c>
      <c r="B45" s="12" t="s">
        <v>53</v>
      </c>
      <c r="C45" s="24"/>
      <c r="D45" s="22"/>
      <c r="E45" s="31">
        <f>SUM(E42:E44)</f>
        <v>8556.1605398563643</v>
      </c>
    </row>
    <row r="46" spans="1:8">
      <c r="A46" s="14" t="s">
        <v>54</v>
      </c>
      <c r="B46" s="97" t="s">
        <v>79</v>
      </c>
      <c r="C46" s="98"/>
      <c r="D46" s="98"/>
      <c r="E46" s="99"/>
    </row>
    <row r="47" spans="1:8">
      <c r="A47" s="14" t="s">
        <v>9</v>
      </c>
      <c r="B47" s="12" t="s">
        <v>10</v>
      </c>
      <c r="C47" s="24"/>
      <c r="D47" s="24"/>
      <c r="E47" s="31" t="s">
        <v>13</v>
      </c>
    </row>
    <row r="48" spans="1:8">
      <c r="A48" s="14" t="s">
        <v>55</v>
      </c>
      <c r="B48" s="18" t="s">
        <v>56</v>
      </c>
      <c r="C48" s="22">
        <v>0.03</v>
      </c>
      <c r="D48" s="24"/>
      <c r="E48" s="20">
        <f>E52*C48</f>
        <v>274.97039999999998</v>
      </c>
    </row>
    <row r="49" spans="1:9">
      <c r="A49" s="14" t="s">
        <v>57</v>
      </c>
      <c r="B49" s="18" t="s">
        <v>58</v>
      </c>
      <c r="C49" s="22">
        <v>6.4999999999999997E-3</v>
      </c>
      <c r="D49" s="24"/>
      <c r="E49" s="20">
        <f>E52*C49</f>
        <v>59.576920000000001</v>
      </c>
    </row>
    <row r="50" spans="1:9">
      <c r="A50" s="14" t="s">
        <v>59</v>
      </c>
      <c r="B50" s="18" t="s">
        <v>60</v>
      </c>
      <c r="C50" s="22">
        <v>0.03</v>
      </c>
      <c r="D50" s="34"/>
      <c r="E50" s="26">
        <f>E52*C50</f>
        <v>274.97039999999998</v>
      </c>
    </row>
    <row r="51" spans="1:9">
      <c r="A51" s="14" t="s">
        <v>61</v>
      </c>
      <c r="B51" s="12" t="s">
        <v>62</v>
      </c>
      <c r="C51" s="57">
        <f>SUM(C48:C50)</f>
        <v>6.6500000000000004E-2</v>
      </c>
      <c r="D51" s="34"/>
      <c r="E51" s="25">
        <f>SUM(E48:E50)</f>
        <v>609.51772000000005</v>
      </c>
    </row>
    <row r="52" spans="1:9">
      <c r="A52" s="14" t="s">
        <v>63</v>
      </c>
      <c r="B52" s="12" t="s">
        <v>64</v>
      </c>
      <c r="C52" s="34"/>
      <c r="D52" s="34"/>
      <c r="E52" s="25">
        <f>ROUND((E45/0.9335),2)</f>
        <v>9165.68</v>
      </c>
      <c r="G52" s="35"/>
      <c r="I52" s="36"/>
    </row>
    <row r="53" spans="1:9">
      <c r="A53" s="33"/>
      <c r="B53" s="43"/>
      <c r="C53" s="44"/>
      <c r="D53" s="44"/>
      <c r="E53" s="45"/>
      <c r="G53" s="35"/>
      <c r="I53" s="36"/>
    </row>
    <row r="54" spans="1:9">
      <c r="A54" s="37"/>
      <c r="B54" s="37"/>
      <c r="C54" s="85" t="s">
        <v>112</v>
      </c>
      <c r="D54" s="85"/>
      <c r="E54" s="85"/>
      <c r="G54" s="38"/>
    </row>
    <row r="55" spans="1:9">
      <c r="A55" s="39"/>
      <c r="B55" s="40"/>
      <c r="C55" s="40"/>
      <c r="D55" s="40"/>
      <c r="E55" s="40"/>
      <c r="G55" s="29"/>
    </row>
    <row r="56" spans="1:9" customFormat="1" ht="15">
      <c r="A56" s="42" t="s">
        <v>103</v>
      </c>
      <c r="B56" s="77"/>
      <c r="C56" s="77"/>
      <c r="D56" s="77"/>
      <c r="E56" s="77"/>
    </row>
    <row r="57" spans="1:9" customFormat="1" ht="15">
      <c r="A57" s="40" t="s">
        <v>101</v>
      </c>
      <c r="B57" s="40"/>
      <c r="C57" s="40"/>
      <c r="D57" s="40"/>
      <c r="E57" s="40"/>
    </row>
    <row r="58" spans="1:9" customFormat="1" ht="15">
      <c r="A58" s="81" t="s">
        <v>102</v>
      </c>
      <c r="B58" s="81"/>
      <c r="C58" s="81"/>
      <c r="D58" s="81"/>
      <c r="E58" s="81"/>
    </row>
    <row r="59" spans="1:9" customFormat="1" ht="15">
      <c r="A59" s="81" t="s">
        <v>65</v>
      </c>
      <c r="B59" s="81"/>
    </row>
    <row r="60" spans="1:9" customFormat="1" ht="15">
      <c r="A60" s="76"/>
      <c r="B60" s="76"/>
    </row>
    <row r="61" spans="1:9" customFormat="1" ht="15">
      <c r="A61" s="80" t="s">
        <v>111</v>
      </c>
      <c r="B61" s="65"/>
      <c r="C61" s="65"/>
      <c r="D61" s="65"/>
      <c r="E61" s="65"/>
    </row>
    <row r="62" spans="1:9">
      <c r="B62" s="42"/>
      <c r="C62" s="42"/>
      <c r="D62" s="42"/>
      <c r="E62" s="42"/>
    </row>
    <row r="63" spans="1:9">
      <c r="A63" s="100"/>
      <c r="B63" s="100"/>
      <c r="C63" s="100"/>
      <c r="D63" s="100"/>
      <c r="E63" s="100"/>
    </row>
    <row r="64" spans="1:9">
      <c r="A64" s="100"/>
      <c r="B64" s="100"/>
      <c r="C64" s="100"/>
      <c r="D64" s="100"/>
      <c r="E64" s="100"/>
    </row>
    <row r="65" spans="1:5">
      <c r="A65" s="100"/>
      <c r="B65" s="100"/>
      <c r="C65" s="100"/>
      <c r="D65" s="100"/>
      <c r="E65" s="100"/>
    </row>
    <row r="67" spans="1:5" ht="12.75">
      <c r="A67" s="82"/>
      <c r="B67" s="82"/>
      <c r="C67" s="82"/>
      <c r="D67" s="82"/>
      <c r="E67" s="82"/>
    </row>
    <row r="72" spans="1:5" ht="12.75">
      <c r="A72" s="82"/>
      <c r="B72" s="82"/>
      <c r="C72" s="82"/>
      <c r="D72" s="82"/>
      <c r="E72" s="82"/>
    </row>
    <row r="73" spans="1:5" ht="12.75">
      <c r="A73" s="82"/>
      <c r="B73" s="82"/>
      <c r="C73" s="82"/>
      <c r="D73" s="82"/>
      <c r="E73" s="82"/>
    </row>
  </sheetData>
  <mergeCells count="24">
    <mergeCell ref="C13:E13"/>
    <mergeCell ref="C14:E14"/>
    <mergeCell ref="C15:E15"/>
    <mergeCell ref="A73:E73"/>
    <mergeCell ref="C1:D1"/>
    <mergeCell ref="C2:D2"/>
    <mergeCell ref="C3:D3"/>
    <mergeCell ref="C4:D4"/>
    <mergeCell ref="C16:E16"/>
    <mergeCell ref="B25:C25"/>
    <mergeCell ref="B46:E46"/>
    <mergeCell ref="C54:E54"/>
    <mergeCell ref="A63:E63"/>
    <mergeCell ref="A64:E64"/>
    <mergeCell ref="A5:F5"/>
    <mergeCell ref="A7:E7"/>
    <mergeCell ref="A10:E11"/>
    <mergeCell ref="A12:A15"/>
    <mergeCell ref="B12:E12"/>
    <mergeCell ref="A59:B59"/>
    <mergeCell ref="A58:E58"/>
    <mergeCell ref="A65:E65"/>
    <mergeCell ref="A67:E67"/>
    <mergeCell ref="A72:E72"/>
  </mergeCells>
  <phoneticPr fontId="30" type="noConversion"/>
  <pageMargins left="0.511811024" right="0.511811024" top="0.78740157499999996" bottom="0.78740157499999996" header="0.31496062000000002" footer="0.31496062000000002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E41"/>
  <sheetViews>
    <sheetView view="pageBreakPreview" zoomScale="60" workbookViewId="0">
      <selection activeCell="C26" sqref="C26"/>
    </sheetView>
  </sheetViews>
  <sheetFormatPr defaultRowHeight="15"/>
  <cols>
    <col min="1" max="1" width="63.85546875" customWidth="1"/>
    <col min="2" max="2" width="15.42578125" customWidth="1"/>
    <col min="3" max="3" width="17.5703125" customWidth="1"/>
    <col min="4" max="4" width="14.5703125" customWidth="1"/>
    <col min="253" max="253" width="36.85546875" customWidth="1"/>
    <col min="254" max="254" width="12.7109375" customWidth="1"/>
    <col min="255" max="255" width="12.28515625" customWidth="1"/>
    <col min="256" max="256" width="14.28515625" customWidth="1"/>
    <col min="257" max="257" width="4.42578125" customWidth="1"/>
    <col min="258" max="258" width="15.7109375" customWidth="1"/>
    <col min="259" max="259" width="17.5703125" customWidth="1"/>
    <col min="260" max="260" width="14.5703125" customWidth="1"/>
    <col min="509" max="509" width="36.85546875" customWidth="1"/>
    <col min="510" max="510" width="12.7109375" customWidth="1"/>
    <col min="511" max="511" width="12.28515625" customWidth="1"/>
    <col min="512" max="512" width="14.28515625" customWidth="1"/>
    <col min="513" max="513" width="4.42578125" customWidth="1"/>
    <col min="514" max="514" width="15.7109375" customWidth="1"/>
    <col min="515" max="515" width="17.5703125" customWidth="1"/>
    <col min="516" max="516" width="14.5703125" customWidth="1"/>
    <col min="765" max="765" width="36.85546875" customWidth="1"/>
    <col min="766" max="766" width="12.7109375" customWidth="1"/>
    <col min="767" max="767" width="12.28515625" customWidth="1"/>
    <col min="768" max="768" width="14.28515625" customWidth="1"/>
    <col min="769" max="769" width="4.42578125" customWidth="1"/>
    <col min="770" max="770" width="15.7109375" customWidth="1"/>
    <col min="771" max="771" width="17.5703125" customWidth="1"/>
    <col min="772" max="772" width="14.5703125" customWidth="1"/>
    <col min="1021" max="1021" width="36.85546875" customWidth="1"/>
    <col min="1022" max="1022" width="12.7109375" customWidth="1"/>
    <col min="1023" max="1023" width="12.28515625" customWidth="1"/>
    <col min="1024" max="1024" width="14.28515625" customWidth="1"/>
    <col min="1025" max="1025" width="4.42578125" customWidth="1"/>
    <col min="1026" max="1026" width="15.7109375" customWidth="1"/>
    <col min="1027" max="1027" width="17.5703125" customWidth="1"/>
    <col min="1028" max="1028" width="14.5703125" customWidth="1"/>
    <col min="1277" max="1277" width="36.85546875" customWidth="1"/>
    <col min="1278" max="1278" width="12.7109375" customWidth="1"/>
    <col min="1279" max="1279" width="12.28515625" customWidth="1"/>
    <col min="1280" max="1280" width="14.28515625" customWidth="1"/>
    <col min="1281" max="1281" width="4.42578125" customWidth="1"/>
    <col min="1282" max="1282" width="15.7109375" customWidth="1"/>
    <col min="1283" max="1283" width="17.5703125" customWidth="1"/>
    <col min="1284" max="1284" width="14.5703125" customWidth="1"/>
    <col min="1533" max="1533" width="36.85546875" customWidth="1"/>
    <col min="1534" max="1534" width="12.7109375" customWidth="1"/>
    <col min="1535" max="1535" width="12.28515625" customWidth="1"/>
    <col min="1536" max="1536" width="14.28515625" customWidth="1"/>
    <col min="1537" max="1537" width="4.42578125" customWidth="1"/>
    <col min="1538" max="1538" width="15.7109375" customWidth="1"/>
    <col min="1539" max="1539" width="17.5703125" customWidth="1"/>
    <col min="1540" max="1540" width="14.5703125" customWidth="1"/>
    <col min="1789" max="1789" width="36.85546875" customWidth="1"/>
    <col min="1790" max="1790" width="12.7109375" customWidth="1"/>
    <col min="1791" max="1791" width="12.28515625" customWidth="1"/>
    <col min="1792" max="1792" width="14.28515625" customWidth="1"/>
    <col min="1793" max="1793" width="4.42578125" customWidth="1"/>
    <col min="1794" max="1794" width="15.7109375" customWidth="1"/>
    <col min="1795" max="1795" width="17.5703125" customWidth="1"/>
    <col min="1796" max="1796" width="14.5703125" customWidth="1"/>
    <col min="2045" max="2045" width="36.85546875" customWidth="1"/>
    <col min="2046" max="2046" width="12.7109375" customWidth="1"/>
    <col min="2047" max="2047" width="12.28515625" customWidth="1"/>
    <col min="2048" max="2048" width="14.28515625" customWidth="1"/>
    <col min="2049" max="2049" width="4.42578125" customWidth="1"/>
    <col min="2050" max="2050" width="15.7109375" customWidth="1"/>
    <col min="2051" max="2051" width="17.5703125" customWidth="1"/>
    <col min="2052" max="2052" width="14.5703125" customWidth="1"/>
    <col min="2301" max="2301" width="36.85546875" customWidth="1"/>
    <col min="2302" max="2302" width="12.7109375" customWidth="1"/>
    <col min="2303" max="2303" width="12.28515625" customWidth="1"/>
    <col min="2304" max="2304" width="14.28515625" customWidth="1"/>
    <col min="2305" max="2305" width="4.42578125" customWidth="1"/>
    <col min="2306" max="2306" width="15.7109375" customWidth="1"/>
    <col min="2307" max="2307" width="17.5703125" customWidth="1"/>
    <col min="2308" max="2308" width="14.5703125" customWidth="1"/>
    <col min="2557" max="2557" width="36.85546875" customWidth="1"/>
    <col min="2558" max="2558" width="12.7109375" customWidth="1"/>
    <col min="2559" max="2559" width="12.28515625" customWidth="1"/>
    <col min="2560" max="2560" width="14.28515625" customWidth="1"/>
    <col min="2561" max="2561" width="4.42578125" customWidth="1"/>
    <col min="2562" max="2562" width="15.7109375" customWidth="1"/>
    <col min="2563" max="2563" width="17.5703125" customWidth="1"/>
    <col min="2564" max="2564" width="14.5703125" customWidth="1"/>
    <col min="2813" max="2813" width="36.85546875" customWidth="1"/>
    <col min="2814" max="2814" width="12.7109375" customWidth="1"/>
    <col min="2815" max="2815" width="12.28515625" customWidth="1"/>
    <col min="2816" max="2816" width="14.28515625" customWidth="1"/>
    <col min="2817" max="2817" width="4.42578125" customWidth="1"/>
    <col min="2818" max="2818" width="15.7109375" customWidth="1"/>
    <col min="2819" max="2819" width="17.5703125" customWidth="1"/>
    <col min="2820" max="2820" width="14.5703125" customWidth="1"/>
    <col min="3069" max="3069" width="36.85546875" customWidth="1"/>
    <col min="3070" max="3070" width="12.7109375" customWidth="1"/>
    <col min="3071" max="3071" width="12.28515625" customWidth="1"/>
    <col min="3072" max="3072" width="14.28515625" customWidth="1"/>
    <col min="3073" max="3073" width="4.42578125" customWidth="1"/>
    <col min="3074" max="3074" width="15.7109375" customWidth="1"/>
    <col min="3075" max="3075" width="17.5703125" customWidth="1"/>
    <col min="3076" max="3076" width="14.5703125" customWidth="1"/>
    <col min="3325" max="3325" width="36.85546875" customWidth="1"/>
    <col min="3326" max="3326" width="12.7109375" customWidth="1"/>
    <col min="3327" max="3327" width="12.28515625" customWidth="1"/>
    <col min="3328" max="3328" width="14.28515625" customWidth="1"/>
    <col min="3329" max="3329" width="4.42578125" customWidth="1"/>
    <col min="3330" max="3330" width="15.7109375" customWidth="1"/>
    <col min="3331" max="3331" width="17.5703125" customWidth="1"/>
    <col min="3332" max="3332" width="14.5703125" customWidth="1"/>
    <col min="3581" max="3581" width="36.85546875" customWidth="1"/>
    <col min="3582" max="3582" width="12.7109375" customWidth="1"/>
    <col min="3583" max="3583" width="12.28515625" customWidth="1"/>
    <col min="3584" max="3584" width="14.28515625" customWidth="1"/>
    <col min="3585" max="3585" width="4.42578125" customWidth="1"/>
    <col min="3586" max="3586" width="15.7109375" customWidth="1"/>
    <col min="3587" max="3587" width="17.5703125" customWidth="1"/>
    <col min="3588" max="3588" width="14.5703125" customWidth="1"/>
    <col min="3837" max="3837" width="36.85546875" customWidth="1"/>
    <col min="3838" max="3838" width="12.7109375" customWidth="1"/>
    <col min="3839" max="3839" width="12.28515625" customWidth="1"/>
    <col min="3840" max="3840" width="14.28515625" customWidth="1"/>
    <col min="3841" max="3841" width="4.42578125" customWidth="1"/>
    <col min="3842" max="3842" width="15.7109375" customWidth="1"/>
    <col min="3843" max="3843" width="17.5703125" customWidth="1"/>
    <col min="3844" max="3844" width="14.5703125" customWidth="1"/>
    <col min="4093" max="4093" width="36.85546875" customWidth="1"/>
    <col min="4094" max="4094" width="12.7109375" customWidth="1"/>
    <col min="4095" max="4095" width="12.28515625" customWidth="1"/>
    <col min="4096" max="4096" width="14.28515625" customWidth="1"/>
    <col min="4097" max="4097" width="4.42578125" customWidth="1"/>
    <col min="4098" max="4098" width="15.7109375" customWidth="1"/>
    <col min="4099" max="4099" width="17.5703125" customWidth="1"/>
    <col min="4100" max="4100" width="14.5703125" customWidth="1"/>
    <col min="4349" max="4349" width="36.85546875" customWidth="1"/>
    <col min="4350" max="4350" width="12.7109375" customWidth="1"/>
    <col min="4351" max="4351" width="12.28515625" customWidth="1"/>
    <col min="4352" max="4352" width="14.28515625" customWidth="1"/>
    <col min="4353" max="4353" width="4.42578125" customWidth="1"/>
    <col min="4354" max="4354" width="15.7109375" customWidth="1"/>
    <col min="4355" max="4355" width="17.5703125" customWidth="1"/>
    <col min="4356" max="4356" width="14.5703125" customWidth="1"/>
    <col min="4605" max="4605" width="36.85546875" customWidth="1"/>
    <col min="4606" max="4606" width="12.7109375" customWidth="1"/>
    <col min="4607" max="4607" width="12.28515625" customWidth="1"/>
    <col min="4608" max="4608" width="14.28515625" customWidth="1"/>
    <col min="4609" max="4609" width="4.42578125" customWidth="1"/>
    <col min="4610" max="4610" width="15.7109375" customWidth="1"/>
    <col min="4611" max="4611" width="17.5703125" customWidth="1"/>
    <col min="4612" max="4612" width="14.5703125" customWidth="1"/>
    <col min="4861" max="4861" width="36.85546875" customWidth="1"/>
    <col min="4862" max="4862" width="12.7109375" customWidth="1"/>
    <col min="4863" max="4863" width="12.28515625" customWidth="1"/>
    <col min="4864" max="4864" width="14.28515625" customWidth="1"/>
    <col min="4865" max="4865" width="4.42578125" customWidth="1"/>
    <col min="4866" max="4866" width="15.7109375" customWidth="1"/>
    <col min="4867" max="4867" width="17.5703125" customWidth="1"/>
    <col min="4868" max="4868" width="14.5703125" customWidth="1"/>
    <col min="5117" max="5117" width="36.85546875" customWidth="1"/>
    <col min="5118" max="5118" width="12.7109375" customWidth="1"/>
    <col min="5119" max="5119" width="12.28515625" customWidth="1"/>
    <col min="5120" max="5120" width="14.28515625" customWidth="1"/>
    <col min="5121" max="5121" width="4.42578125" customWidth="1"/>
    <col min="5122" max="5122" width="15.7109375" customWidth="1"/>
    <col min="5123" max="5123" width="17.5703125" customWidth="1"/>
    <col min="5124" max="5124" width="14.5703125" customWidth="1"/>
    <col min="5373" max="5373" width="36.85546875" customWidth="1"/>
    <col min="5374" max="5374" width="12.7109375" customWidth="1"/>
    <col min="5375" max="5375" width="12.28515625" customWidth="1"/>
    <col min="5376" max="5376" width="14.28515625" customWidth="1"/>
    <col min="5377" max="5377" width="4.42578125" customWidth="1"/>
    <col min="5378" max="5378" width="15.7109375" customWidth="1"/>
    <col min="5379" max="5379" width="17.5703125" customWidth="1"/>
    <col min="5380" max="5380" width="14.5703125" customWidth="1"/>
    <col min="5629" max="5629" width="36.85546875" customWidth="1"/>
    <col min="5630" max="5630" width="12.7109375" customWidth="1"/>
    <col min="5631" max="5631" width="12.28515625" customWidth="1"/>
    <col min="5632" max="5632" width="14.28515625" customWidth="1"/>
    <col min="5633" max="5633" width="4.42578125" customWidth="1"/>
    <col min="5634" max="5634" width="15.7109375" customWidth="1"/>
    <col min="5635" max="5635" width="17.5703125" customWidth="1"/>
    <col min="5636" max="5636" width="14.5703125" customWidth="1"/>
    <col min="5885" max="5885" width="36.85546875" customWidth="1"/>
    <col min="5886" max="5886" width="12.7109375" customWidth="1"/>
    <col min="5887" max="5887" width="12.28515625" customWidth="1"/>
    <col min="5888" max="5888" width="14.28515625" customWidth="1"/>
    <col min="5889" max="5889" width="4.42578125" customWidth="1"/>
    <col min="5890" max="5890" width="15.7109375" customWidth="1"/>
    <col min="5891" max="5891" width="17.5703125" customWidth="1"/>
    <col min="5892" max="5892" width="14.5703125" customWidth="1"/>
    <col min="6141" max="6141" width="36.85546875" customWidth="1"/>
    <col min="6142" max="6142" width="12.7109375" customWidth="1"/>
    <col min="6143" max="6143" width="12.28515625" customWidth="1"/>
    <col min="6144" max="6144" width="14.28515625" customWidth="1"/>
    <col min="6145" max="6145" width="4.42578125" customWidth="1"/>
    <col min="6146" max="6146" width="15.7109375" customWidth="1"/>
    <col min="6147" max="6147" width="17.5703125" customWidth="1"/>
    <col min="6148" max="6148" width="14.5703125" customWidth="1"/>
    <col min="6397" max="6397" width="36.85546875" customWidth="1"/>
    <col min="6398" max="6398" width="12.7109375" customWidth="1"/>
    <col min="6399" max="6399" width="12.28515625" customWidth="1"/>
    <col min="6400" max="6400" width="14.28515625" customWidth="1"/>
    <col min="6401" max="6401" width="4.42578125" customWidth="1"/>
    <col min="6402" max="6402" width="15.7109375" customWidth="1"/>
    <col min="6403" max="6403" width="17.5703125" customWidth="1"/>
    <col min="6404" max="6404" width="14.5703125" customWidth="1"/>
    <col min="6653" max="6653" width="36.85546875" customWidth="1"/>
    <col min="6654" max="6654" width="12.7109375" customWidth="1"/>
    <col min="6655" max="6655" width="12.28515625" customWidth="1"/>
    <col min="6656" max="6656" width="14.28515625" customWidth="1"/>
    <col min="6657" max="6657" width="4.42578125" customWidth="1"/>
    <col min="6658" max="6658" width="15.7109375" customWidth="1"/>
    <col min="6659" max="6659" width="17.5703125" customWidth="1"/>
    <col min="6660" max="6660" width="14.5703125" customWidth="1"/>
    <col min="6909" max="6909" width="36.85546875" customWidth="1"/>
    <col min="6910" max="6910" width="12.7109375" customWidth="1"/>
    <col min="6911" max="6911" width="12.28515625" customWidth="1"/>
    <col min="6912" max="6912" width="14.28515625" customWidth="1"/>
    <col min="6913" max="6913" width="4.42578125" customWidth="1"/>
    <col min="6914" max="6914" width="15.7109375" customWidth="1"/>
    <col min="6915" max="6915" width="17.5703125" customWidth="1"/>
    <col min="6916" max="6916" width="14.5703125" customWidth="1"/>
    <col min="7165" max="7165" width="36.85546875" customWidth="1"/>
    <col min="7166" max="7166" width="12.7109375" customWidth="1"/>
    <col min="7167" max="7167" width="12.28515625" customWidth="1"/>
    <col min="7168" max="7168" width="14.28515625" customWidth="1"/>
    <col min="7169" max="7169" width="4.42578125" customWidth="1"/>
    <col min="7170" max="7170" width="15.7109375" customWidth="1"/>
    <col min="7171" max="7171" width="17.5703125" customWidth="1"/>
    <col min="7172" max="7172" width="14.5703125" customWidth="1"/>
    <col min="7421" max="7421" width="36.85546875" customWidth="1"/>
    <col min="7422" max="7422" width="12.7109375" customWidth="1"/>
    <col min="7423" max="7423" width="12.28515625" customWidth="1"/>
    <col min="7424" max="7424" width="14.28515625" customWidth="1"/>
    <col min="7425" max="7425" width="4.42578125" customWidth="1"/>
    <col min="7426" max="7426" width="15.7109375" customWidth="1"/>
    <col min="7427" max="7427" width="17.5703125" customWidth="1"/>
    <col min="7428" max="7428" width="14.5703125" customWidth="1"/>
    <col min="7677" max="7677" width="36.85546875" customWidth="1"/>
    <col min="7678" max="7678" width="12.7109375" customWidth="1"/>
    <col min="7679" max="7679" width="12.28515625" customWidth="1"/>
    <col min="7680" max="7680" width="14.28515625" customWidth="1"/>
    <col min="7681" max="7681" width="4.42578125" customWidth="1"/>
    <col min="7682" max="7682" width="15.7109375" customWidth="1"/>
    <col min="7683" max="7683" width="17.5703125" customWidth="1"/>
    <col min="7684" max="7684" width="14.5703125" customWidth="1"/>
    <col min="7933" max="7933" width="36.85546875" customWidth="1"/>
    <col min="7934" max="7934" width="12.7109375" customWidth="1"/>
    <col min="7935" max="7935" width="12.28515625" customWidth="1"/>
    <col min="7936" max="7936" width="14.28515625" customWidth="1"/>
    <col min="7937" max="7937" width="4.42578125" customWidth="1"/>
    <col min="7938" max="7938" width="15.7109375" customWidth="1"/>
    <col min="7939" max="7939" width="17.5703125" customWidth="1"/>
    <col min="7940" max="7940" width="14.5703125" customWidth="1"/>
    <col min="8189" max="8189" width="36.85546875" customWidth="1"/>
    <col min="8190" max="8190" width="12.7109375" customWidth="1"/>
    <col min="8191" max="8191" width="12.28515625" customWidth="1"/>
    <col min="8192" max="8192" width="14.28515625" customWidth="1"/>
    <col min="8193" max="8193" width="4.42578125" customWidth="1"/>
    <col min="8194" max="8194" width="15.7109375" customWidth="1"/>
    <col min="8195" max="8195" width="17.5703125" customWidth="1"/>
    <col min="8196" max="8196" width="14.5703125" customWidth="1"/>
    <col min="8445" max="8445" width="36.85546875" customWidth="1"/>
    <col min="8446" max="8446" width="12.7109375" customWidth="1"/>
    <col min="8447" max="8447" width="12.28515625" customWidth="1"/>
    <col min="8448" max="8448" width="14.28515625" customWidth="1"/>
    <col min="8449" max="8449" width="4.42578125" customWidth="1"/>
    <col min="8450" max="8450" width="15.7109375" customWidth="1"/>
    <col min="8451" max="8451" width="17.5703125" customWidth="1"/>
    <col min="8452" max="8452" width="14.5703125" customWidth="1"/>
    <col min="8701" max="8701" width="36.85546875" customWidth="1"/>
    <col min="8702" max="8702" width="12.7109375" customWidth="1"/>
    <col min="8703" max="8703" width="12.28515625" customWidth="1"/>
    <col min="8704" max="8704" width="14.28515625" customWidth="1"/>
    <col min="8705" max="8705" width="4.42578125" customWidth="1"/>
    <col min="8706" max="8706" width="15.7109375" customWidth="1"/>
    <col min="8707" max="8707" width="17.5703125" customWidth="1"/>
    <col min="8708" max="8708" width="14.5703125" customWidth="1"/>
    <col min="8957" max="8957" width="36.85546875" customWidth="1"/>
    <col min="8958" max="8958" width="12.7109375" customWidth="1"/>
    <col min="8959" max="8959" width="12.28515625" customWidth="1"/>
    <col min="8960" max="8960" width="14.28515625" customWidth="1"/>
    <col min="8961" max="8961" width="4.42578125" customWidth="1"/>
    <col min="8962" max="8962" width="15.7109375" customWidth="1"/>
    <col min="8963" max="8963" width="17.5703125" customWidth="1"/>
    <col min="8964" max="8964" width="14.5703125" customWidth="1"/>
    <col min="9213" max="9213" width="36.85546875" customWidth="1"/>
    <col min="9214" max="9214" width="12.7109375" customWidth="1"/>
    <col min="9215" max="9215" width="12.28515625" customWidth="1"/>
    <col min="9216" max="9216" width="14.28515625" customWidth="1"/>
    <col min="9217" max="9217" width="4.42578125" customWidth="1"/>
    <col min="9218" max="9218" width="15.7109375" customWidth="1"/>
    <col min="9219" max="9219" width="17.5703125" customWidth="1"/>
    <col min="9220" max="9220" width="14.5703125" customWidth="1"/>
    <col min="9469" max="9469" width="36.85546875" customWidth="1"/>
    <col min="9470" max="9470" width="12.7109375" customWidth="1"/>
    <col min="9471" max="9471" width="12.28515625" customWidth="1"/>
    <col min="9472" max="9472" width="14.28515625" customWidth="1"/>
    <col min="9473" max="9473" width="4.42578125" customWidth="1"/>
    <col min="9474" max="9474" width="15.7109375" customWidth="1"/>
    <col min="9475" max="9475" width="17.5703125" customWidth="1"/>
    <col min="9476" max="9476" width="14.5703125" customWidth="1"/>
    <col min="9725" max="9725" width="36.85546875" customWidth="1"/>
    <col min="9726" max="9726" width="12.7109375" customWidth="1"/>
    <col min="9727" max="9727" width="12.28515625" customWidth="1"/>
    <col min="9728" max="9728" width="14.28515625" customWidth="1"/>
    <col min="9729" max="9729" width="4.42578125" customWidth="1"/>
    <col min="9730" max="9730" width="15.7109375" customWidth="1"/>
    <col min="9731" max="9731" width="17.5703125" customWidth="1"/>
    <col min="9732" max="9732" width="14.5703125" customWidth="1"/>
    <col min="9981" max="9981" width="36.85546875" customWidth="1"/>
    <col min="9982" max="9982" width="12.7109375" customWidth="1"/>
    <col min="9983" max="9983" width="12.28515625" customWidth="1"/>
    <col min="9984" max="9984" width="14.28515625" customWidth="1"/>
    <col min="9985" max="9985" width="4.42578125" customWidth="1"/>
    <col min="9986" max="9986" width="15.7109375" customWidth="1"/>
    <col min="9987" max="9987" width="17.5703125" customWidth="1"/>
    <col min="9988" max="9988" width="14.5703125" customWidth="1"/>
    <col min="10237" max="10237" width="36.85546875" customWidth="1"/>
    <col min="10238" max="10238" width="12.7109375" customWidth="1"/>
    <col min="10239" max="10239" width="12.28515625" customWidth="1"/>
    <col min="10240" max="10240" width="14.28515625" customWidth="1"/>
    <col min="10241" max="10241" width="4.42578125" customWidth="1"/>
    <col min="10242" max="10242" width="15.7109375" customWidth="1"/>
    <col min="10243" max="10243" width="17.5703125" customWidth="1"/>
    <col min="10244" max="10244" width="14.5703125" customWidth="1"/>
    <col min="10493" max="10493" width="36.85546875" customWidth="1"/>
    <col min="10494" max="10494" width="12.7109375" customWidth="1"/>
    <col min="10495" max="10495" width="12.28515625" customWidth="1"/>
    <col min="10496" max="10496" width="14.28515625" customWidth="1"/>
    <col min="10497" max="10497" width="4.42578125" customWidth="1"/>
    <col min="10498" max="10498" width="15.7109375" customWidth="1"/>
    <col min="10499" max="10499" width="17.5703125" customWidth="1"/>
    <col min="10500" max="10500" width="14.5703125" customWidth="1"/>
    <col min="10749" max="10749" width="36.85546875" customWidth="1"/>
    <col min="10750" max="10750" width="12.7109375" customWidth="1"/>
    <col min="10751" max="10751" width="12.28515625" customWidth="1"/>
    <col min="10752" max="10752" width="14.28515625" customWidth="1"/>
    <col min="10753" max="10753" width="4.42578125" customWidth="1"/>
    <col min="10754" max="10754" width="15.7109375" customWidth="1"/>
    <col min="10755" max="10755" width="17.5703125" customWidth="1"/>
    <col min="10756" max="10756" width="14.5703125" customWidth="1"/>
    <col min="11005" max="11005" width="36.85546875" customWidth="1"/>
    <col min="11006" max="11006" width="12.7109375" customWidth="1"/>
    <col min="11007" max="11007" width="12.28515625" customWidth="1"/>
    <col min="11008" max="11008" width="14.28515625" customWidth="1"/>
    <col min="11009" max="11009" width="4.42578125" customWidth="1"/>
    <col min="11010" max="11010" width="15.7109375" customWidth="1"/>
    <col min="11011" max="11011" width="17.5703125" customWidth="1"/>
    <col min="11012" max="11012" width="14.5703125" customWidth="1"/>
    <col min="11261" max="11261" width="36.85546875" customWidth="1"/>
    <col min="11262" max="11262" width="12.7109375" customWidth="1"/>
    <col min="11263" max="11263" width="12.28515625" customWidth="1"/>
    <col min="11264" max="11264" width="14.28515625" customWidth="1"/>
    <col min="11265" max="11265" width="4.42578125" customWidth="1"/>
    <col min="11266" max="11266" width="15.7109375" customWidth="1"/>
    <col min="11267" max="11267" width="17.5703125" customWidth="1"/>
    <col min="11268" max="11268" width="14.5703125" customWidth="1"/>
    <col min="11517" max="11517" width="36.85546875" customWidth="1"/>
    <col min="11518" max="11518" width="12.7109375" customWidth="1"/>
    <col min="11519" max="11519" width="12.28515625" customWidth="1"/>
    <col min="11520" max="11520" width="14.28515625" customWidth="1"/>
    <col min="11521" max="11521" width="4.42578125" customWidth="1"/>
    <col min="11522" max="11522" width="15.7109375" customWidth="1"/>
    <col min="11523" max="11523" width="17.5703125" customWidth="1"/>
    <col min="11524" max="11524" width="14.5703125" customWidth="1"/>
    <col min="11773" max="11773" width="36.85546875" customWidth="1"/>
    <col min="11774" max="11774" width="12.7109375" customWidth="1"/>
    <col min="11775" max="11775" width="12.28515625" customWidth="1"/>
    <col min="11776" max="11776" width="14.28515625" customWidth="1"/>
    <col min="11777" max="11777" width="4.42578125" customWidth="1"/>
    <col min="11778" max="11778" width="15.7109375" customWidth="1"/>
    <col min="11779" max="11779" width="17.5703125" customWidth="1"/>
    <col min="11780" max="11780" width="14.5703125" customWidth="1"/>
    <col min="12029" max="12029" width="36.85546875" customWidth="1"/>
    <col min="12030" max="12030" width="12.7109375" customWidth="1"/>
    <col min="12031" max="12031" width="12.28515625" customWidth="1"/>
    <col min="12032" max="12032" width="14.28515625" customWidth="1"/>
    <col min="12033" max="12033" width="4.42578125" customWidth="1"/>
    <col min="12034" max="12034" width="15.7109375" customWidth="1"/>
    <col min="12035" max="12035" width="17.5703125" customWidth="1"/>
    <col min="12036" max="12036" width="14.5703125" customWidth="1"/>
    <col min="12285" max="12285" width="36.85546875" customWidth="1"/>
    <col min="12286" max="12286" width="12.7109375" customWidth="1"/>
    <col min="12287" max="12287" width="12.28515625" customWidth="1"/>
    <col min="12288" max="12288" width="14.28515625" customWidth="1"/>
    <col min="12289" max="12289" width="4.42578125" customWidth="1"/>
    <col min="12290" max="12290" width="15.7109375" customWidth="1"/>
    <col min="12291" max="12291" width="17.5703125" customWidth="1"/>
    <col min="12292" max="12292" width="14.5703125" customWidth="1"/>
    <col min="12541" max="12541" width="36.85546875" customWidth="1"/>
    <col min="12542" max="12542" width="12.7109375" customWidth="1"/>
    <col min="12543" max="12543" width="12.28515625" customWidth="1"/>
    <col min="12544" max="12544" width="14.28515625" customWidth="1"/>
    <col min="12545" max="12545" width="4.42578125" customWidth="1"/>
    <col min="12546" max="12546" width="15.7109375" customWidth="1"/>
    <col min="12547" max="12547" width="17.5703125" customWidth="1"/>
    <col min="12548" max="12548" width="14.5703125" customWidth="1"/>
    <col min="12797" max="12797" width="36.85546875" customWidth="1"/>
    <col min="12798" max="12798" width="12.7109375" customWidth="1"/>
    <col min="12799" max="12799" width="12.28515625" customWidth="1"/>
    <col min="12800" max="12800" width="14.28515625" customWidth="1"/>
    <col min="12801" max="12801" width="4.42578125" customWidth="1"/>
    <col min="12802" max="12802" width="15.7109375" customWidth="1"/>
    <col min="12803" max="12803" width="17.5703125" customWidth="1"/>
    <col min="12804" max="12804" width="14.5703125" customWidth="1"/>
    <col min="13053" max="13053" width="36.85546875" customWidth="1"/>
    <col min="13054" max="13054" width="12.7109375" customWidth="1"/>
    <col min="13055" max="13055" width="12.28515625" customWidth="1"/>
    <col min="13056" max="13056" width="14.28515625" customWidth="1"/>
    <col min="13057" max="13057" width="4.42578125" customWidth="1"/>
    <col min="13058" max="13058" width="15.7109375" customWidth="1"/>
    <col min="13059" max="13059" width="17.5703125" customWidth="1"/>
    <col min="13060" max="13060" width="14.5703125" customWidth="1"/>
    <col min="13309" max="13309" width="36.85546875" customWidth="1"/>
    <col min="13310" max="13310" width="12.7109375" customWidth="1"/>
    <col min="13311" max="13311" width="12.28515625" customWidth="1"/>
    <col min="13312" max="13312" width="14.28515625" customWidth="1"/>
    <col min="13313" max="13313" width="4.42578125" customWidth="1"/>
    <col min="13314" max="13314" width="15.7109375" customWidth="1"/>
    <col min="13315" max="13315" width="17.5703125" customWidth="1"/>
    <col min="13316" max="13316" width="14.5703125" customWidth="1"/>
    <col min="13565" max="13565" width="36.85546875" customWidth="1"/>
    <col min="13566" max="13566" width="12.7109375" customWidth="1"/>
    <col min="13567" max="13567" width="12.28515625" customWidth="1"/>
    <col min="13568" max="13568" width="14.28515625" customWidth="1"/>
    <col min="13569" max="13569" width="4.42578125" customWidth="1"/>
    <col min="13570" max="13570" width="15.7109375" customWidth="1"/>
    <col min="13571" max="13571" width="17.5703125" customWidth="1"/>
    <col min="13572" max="13572" width="14.5703125" customWidth="1"/>
    <col min="13821" max="13821" width="36.85546875" customWidth="1"/>
    <col min="13822" max="13822" width="12.7109375" customWidth="1"/>
    <col min="13823" max="13823" width="12.28515625" customWidth="1"/>
    <col min="13824" max="13824" width="14.28515625" customWidth="1"/>
    <col min="13825" max="13825" width="4.42578125" customWidth="1"/>
    <col min="13826" max="13826" width="15.7109375" customWidth="1"/>
    <col min="13827" max="13827" width="17.5703125" customWidth="1"/>
    <col min="13828" max="13828" width="14.5703125" customWidth="1"/>
    <col min="14077" max="14077" width="36.85546875" customWidth="1"/>
    <col min="14078" max="14078" width="12.7109375" customWidth="1"/>
    <col min="14079" max="14079" width="12.28515625" customWidth="1"/>
    <col min="14080" max="14080" width="14.28515625" customWidth="1"/>
    <col min="14081" max="14081" width="4.42578125" customWidth="1"/>
    <col min="14082" max="14082" width="15.7109375" customWidth="1"/>
    <col min="14083" max="14083" width="17.5703125" customWidth="1"/>
    <col min="14084" max="14084" width="14.5703125" customWidth="1"/>
    <col min="14333" max="14333" width="36.85546875" customWidth="1"/>
    <col min="14334" max="14334" width="12.7109375" customWidth="1"/>
    <col min="14335" max="14335" width="12.28515625" customWidth="1"/>
    <col min="14336" max="14336" width="14.28515625" customWidth="1"/>
    <col min="14337" max="14337" width="4.42578125" customWidth="1"/>
    <col min="14338" max="14338" width="15.7109375" customWidth="1"/>
    <col min="14339" max="14339" width="17.5703125" customWidth="1"/>
    <col min="14340" max="14340" width="14.5703125" customWidth="1"/>
    <col min="14589" max="14589" width="36.85546875" customWidth="1"/>
    <col min="14590" max="14590" width="12.7109375" customWidth="1"/>
    <col min="14591" max="14591" width="12.28515625" customWidth="1"/>
    <col min="14592" max="14592" width="14.28515625" customWidth="1"/>
    <col min="14593" max="14593" width="4.42578125" customWidth="1"/>
    <col min="14594" max="14594" width="15.7109375" customWidth="1"/>
    <col min="14595" max="14595" width="17.5703125" customWidth="1"/>
    <col min="14596" max="14596" width="14.5703125" customWidth="1"/>
    <col min="14845" max="14845" width="36.85546875" customWidth="1"/>
    <col min="14846" max="14846" width="12.7109375" customWidth="1"/>
    <col min="14847" max="14847" width="12.28515625" customWidth="1"/>
    <col min="14848" max="14848" width="14.28515625" customWidth="1"/>
    <col min="14849" max="14849" width="4.42578125" customWidth="1"/>
    <col min="14850" max="14850" width="15.7109375" customWidth="1"/>
    <col min="14851" max="14851" width="17.5703125" customWidth="1"/>
    <col min="14852" max="14852" width="14.5703125" customWidth="1"/>
    <col min="15101" max="15101" width="36.85546875" customWidth="1"/>
    <col min="15102" max="15102" width="12.7109375" customWidth="1"/>
    <col min="15103" max="15103" width="12.28515625" customWidth="1"/>
    <col min="15104" max="15104" width="14.28515625" customWidth="1"/>
    <col min="15105" max="15105" width="4.42578125" customWidth="1"/>
    <col min="15106" max="15106" width="15.7109375" customWidth="1"/>
    <col min="15107" max="15107" width="17.5703125" customWidth="1"/>
    <col min="15108" max="15108" width="14.5703125" customWidth="1"/>
    <col min="15357" max="15357" width="36.85546875" customWidth="1"/>
    <col min="15358" max="15358" width="12.7109375" customWidth="1"/>
    <col min="15359" max="15359" width="12.28515625" customWidth="1"/>
    <col min="15360" max="15360" width="14.28515625" customWidth="1"/>
    <col min="15361" max="15361" width="4.42578125" customWidth="1"/>
    <col min="15362" max="15362" width="15.7109375" customWidth="1"/>
    <col min="15363" max="15363" width="17.5703125" customWidth="1"/>
    <col min="15364" max="15364" width="14.5703125" customWidth="1"/>
    <col min="15613" max="15613" width="36.85546875" customWidth="1"/>
    <col min="15614" max="15614" width="12.7109375" customWidth="1"/>
    <col min="15615" max="15615" width="12.28515625" customWidth="1"/>
    <col min="15616" max="15616" width="14.28515625" customWidth="1"/>
    <col min="15617" max="15617" width="4.42578125" customWidth="1"/>
    <col min="15618" max="15618" width="15.7109375" customWidth="1"/>
    <col min="15619" max="15619" width="17.5703125" customWidth="1"/>
    <col min="15620" max="15620" width="14.5703125" customWidth="1"/>
    <col min="15869" max="15869" width="36.85546875" customWidth="1"/>
    <col min="15870" max="15870" width="12.7109375" customWidth="1"/>
    <col min="15871" max="15871" width="12.28515625" customWidth="1"/>
    <col min="15872" max="15872" width="14.28515625" customWidth="1"/>
    <col min="15873" max="15873" width="4.42578125" customWidth="1"/>
    <col min="15874" max="15874" width="15.7109375" customWidth="1"/>
    <col min="15875" max="15875" width="17.5703125" customWidth="1"/>
    <col min="15876" max="15876" width="14.5703125" customWidth="1"/>
    <col min="16125" max="16125" width="36.85546875" customWidth="1"/>
    <col min="16126" max="16126" width="12.7109375" customWidth="1"/>
    <col min="16127" max="16127" width="12.28515625" customWidth="1"/>
    <col min="16128" max="16128" width="14.28515625" customWidth="1"/>
    <col min="16129" max="16129" width="4.42578125" customWidth="1"/>
    <col min="16130" max="16130" width="15.7109375" customWidth="1"/>
    <col min="16131" max="16131" width="17.5703125" customWidth="1"/>
    <col min="16132" max="16132" width="14.5703125" customWidth="1"/>
  </cols>
  <sheetData>
    <row r="2" spans="1:2" ht="20.100000000000001" customHeight="1">
      <c r="A2" s="66"/>
      <c r="B2" s="67"/>
    </row>
    <row r="3" spans="1:2" ht="20.100000000000001" customHeight="1">
      <c r="A3" s="67"/>
      <c r="B3" s="67"/>
    </row>
    <row r="4" spans="1:2" ht="20.100000000000001" customHeight="1">
      <c r="A4" s="67"/>
      <c r="B4" s="67"/>
    </row>
    <row r="5" spans="1:2" ht="20.100000000000001" customHeight="1">
      <c r="A5" s="67"/>
      <c r="B5" s="67"/>
    </row>
    <row r="8" spans="1:2">
      <c r="A8" s="8" t="s">
        <v>0</v>
      </c>
      <c r="B8" s="8"/>
    </row>
    <row r="9" spans="1:2">
      <c r="A9" s="87" t="s">
        <v>1</v>
      </c>
      <c r="B9" s="87"/>
    </row>
    <row r="10" spans="1:2">
      <c r="A10" s="8" t="s">
        <v>74</v>
      </c>
      <c r="B10" s="8"/>
    </row>
    <row r="11" spans="1:2">
      <c r="A11" s="8"/>
      <c r="B11" s="8"/>
    </row>
    <row r="12" spans="1:2">
      <c r="A12" s="8" t="s">
        <v>101</v>
      </c>
      <c r="B12" s="8"/>
    </row>
    <row r="13" spans="1:2">
      <c r="A13" s="8" t="s">
        <v>104</v>
      </c>
      <c r="B13" s="8"/>
    </row>
    <row r="14" spans="1:2">
      <c r="A14" s="8" t="str">
        <f>A41</f>
        <v>Rua Tenente Francisco Ferreira de Souza, 3988 Boqueirão Curitiba/PR CEP 81.670-010</v>
      </c>
      <c r="B14" s="8"/>
    </row>
    <row r="15" spans="1:2">
      <c r="A15" s="8" t="s">
        <v>105</v>
      </c>
      <c r="B15" s="8"/>
    </row>
    <row r="16" spans="1:2">
      <c r="A16" s="78" t="s">
        <v>115</v>
      </c>
      <c r="B16" s="8"/>
    </row>
    <row r="17" spans="1:4">
      <c r="A17" s="8" t="s">
        <v>102</v>
      </c>
      <c r="B17" s="8"/>
    </row>
    <row r="18" spans="1:4">
      <c r="A18" s="8" t="s">
        <v>106</v>
      </c>
      <c r="B18" s="9"/>
    </row>
    <row r="19" spans="1:4">
      <c r="A19" s="8"/>
      <c r="B19" s="9"/>
    </row>
    <row r="20" spans="1:4">
      <c r="A20" s="8" t="s">
        <v>107</v>
      </c>
      <c r="B20" s="9"/>
    </row>
    <row r="21" spans="1:4">
      <c r="A21" s="8" t="s">
        <v>109</v>
      </c>
      <c r="B21" s="9"/>
    </row>
    <row r="22" spans="1:4">
      <c r="A22" s="8" t="s">
        <v>108</v>
      </c>
      <c r="B22" s="9"/>
    </row>
    <row r="24" spans="1:4">
      <c r="A24" s="58" t="s">
        <v>67</v>
      </c>
      <c r="B24" s="58" t="s">
        <v>66</v>
      </c>
    </row>
    <row r="25" spans="1:4">
      <c r="A25" s="59" t="s">
        <v>85</v>
      </c>
      <c r="B25" s="60">
        <f>' 01 às 09 2ª à Sáb'!E54</f>
        <v>6699.25</v>
      </c>
    </row>
    <row r="26" spans="1:4">
      <c r="A26" s="59" t="s">
        <v>86</v>
      </c>
      <c r="B26" s="60">
        <f>'3,30 às 10,30 2ª à Sáb'!E52</f>
        <v>5211.05</v>
      </c>
    </row>
    <row r="27" spans="1:4">
      <c r="A27" s="59" t="s">
        <v>100</v>
      </c>
      <c r="B27" s="60">
        <f>'12 hs diu'!E52*2</f>
        <v>17048.34</v>
      </c>
      <c r="C27" s="75"/>
    </row>
    <row r="28" spans="1:4">
      <c r="A28" s="59" t="s">
        <v>99</v>
      </c>
      <c r="B28" s="60">
        <f>'12 hs not'!E52*2</f>
        <v>18331.36</v>
      </c>
      <c r="C28" s="75"/>
    </row>
    <row r="29" spans="1:4">
      <c r="A29" s="59" t="s">
        <v>87</v>
      </c>
      <c r="B29" s="60">
        <v>600</v>
      </c>
      <c r="C29" s="75"/>
      <c r="D29" s="69"/>
    </row>
    <row r="30" spans="1:4">
      <c r="A30" s="61" t="s">
        <v>84</v>
      </c>
      <c r="B30" s="62">
        <f>SUM(B25:B29)</f>
        <v>47890</v>
      </c>
      <c r="C30" s="49" t="e">
        <f>#REF!*2</f>
        <v>#REF!</v>
      </c>
      <c r="D30" s="70"/>
    </row>
    <row r="31" spans="1:4">
      <c r="A31" s="63" t="s">
        <v>114</v>
      </c>
      <c r="B31" s="64">
        <f>B30*12</f>
        <v>574680</v>
      </c>
      <c r="C31" s="50"/>
      <c r="D31" s="71"/>
    </row>
    <row r="32" spans="1:4">
      <c r="A32" s="63" t="s">
        <v>113</v>
      </c>
      <c r="B32" s="68">
        <f>B30*24</f>
        <v>1149360</v>
      </c>
      <c r="D32" s="71"/>
    </row>
    <row r="33" spans="1:5">
      <c r="A33" s="41"/>
      <c r="B33" s="41"/>
      <c r="D33" s="69"/>
    </row>
    <row r="34" spans="1:5">
      <c r="A34" s="41"/>
      <c r="B34" s="41"/>
    </row>
    <row r="35" spans="1:5">
      <c r="A35" s="101" t="s">
        <v>112</v>
      </c>
      <c r="B35" s="101"/>
      <c r="C35" s="101"/>
    </row>
    <row r="36" spans="1:5">
      <c r="A36" s="42"/>
      <c r="B36" s="42"/>
    </row>
    <row r="37" spans="1:5">
      <c r="A37" s="100" t="s">
        <v>101</v>
      </c>
      <c r="B37" s="100"/>
    </row>
    <row r="38" spans="1:5">
      <c r="A38" s="100" t="s">
        <v>102</v>
      </c>
      <c r="B38" s="100"/>
    </row>
    <row r="39" spans="1:5">
      <c r="A39" s="100" t="s">
        <v>65</v>
      </c>
      <c r="B39" s="100"/>
    </row>
    <row r="40" spans="1:5">
      <c r="A40" s="52"/>
      <c r="B40" s="52"/>
    </row>
    <row r="41" spans="1:5">
      <c r="A41" s="82" t="s">
        <v>111</v>
      </c>
      <c r="B41" s="82"/>
      <c r="C41" s="65"/>
      <c r="D41" s="65"/>
      <c r="E41" s="65"/>
    </row>
  </sheetData>
  <mergeCells count="6">
    <mergeCell ref="A41:B41"/>
    <mergeCell ref="A9:B9"/>
    <mergeCell ref="A37:B37"/>
    <mergeCell ref="A38:B38"/>
    <mergeCell ref="A39:B39"/>
    <mergeCell ref="A35:C35"/>
  </mergeCells>
  <hyperlinks>
    <hyperlink ref="A16" r:id="rId1"/>
  </hyperlinks>
  <pageMargins left="0.51181102362204722" right="0.51181102362204722" top="0.78740157480314965" bottom="0.78740157480314965" header="0.31496062992125984" footer="0.31496062992125984"/>
  <pageSetup paperSize="9" scale="78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 01 às 09 2ª à Sáb</vt:lpstr>
      <vt:lpstr>3,30 às 10,30 2ª à Sáb</vt:lpstr>
      <vt:lpstr>12 hs diu</vt:lpstr>
      <vt:lpstr>12 hs not</vt:lpstr>
      <vt:lpstr>Resumo</vt:lpstr>
      <vt:lpstr>' 01 às 09 2ª à Sáb'!Area_de_impressao</vt:lpstr>
      <vt:lpstr>'12 hs diu'!Area_de_impressao</vt:lpstr>
      <vt:lpstr>'12 hs not'!Area_de_impressao</vt:lpstr>
      <vt:lpstr>'3,30 às 10,30 2ª à Sáb'!Area_de_impressao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Alessandra Lazzarotto Falcao</dc:creator>
  <cp:lastModifiedBy>carlaalf</cp:lastModifiedBy>
  <cp:lastPrinted>2021-02-04T18:10:12Z</cp:lastPrinted>
  <dcterms:created xsi:type="dcterms:W3CDTF">2018-04-10T17:30:11Z</dcterms:created>
  <dcterms:modified xsi:type="dcterms:W3CDTF">2021-02-15T12:16:02Z</dcterms:modified>
</cp:coreProperties>
</file>